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ode d'emploi" sheetId="1" state="visible" r:id="rId3"/>
    <sheet name="Seuil de rentabilité" sheetId="2" state="visible" r:id="rId4"/>
    <sheet name="Activité saisonnièr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<sst xmlns="http://schemas.openxmlformats.org/spreadsheetml/2006/main" count="89" uniqueCount="86">
  <si>
    <t xml:space="preserve">Seuil de rentabilité, point mort et indice de sécurité</t>
  </si>
  <si>
    <t xml:space="preserve">Modèle gratuit Espace commercial – BTS MCO, gestion opérationnelle (E7)</t>
  </si>
  <si>
    <t xml:space="preserve">À quoi sert ce classeur</t>
  </si>
  <si>
    <t xml:space="preserve">Feuille « Seuil de rentabilité » : saisir le chiffre d’affaires, les charges variables et fixes de la période, le prix de vente unitaire, la durée et le début de la période : le compte de résultat différentiel, le seuil en valeur et en quantité, le point mort (date), la marge et l’indice de sécurité se calculent. Feuille « Activité saisonnière » : le point mort se calcule mois par mois, à partir du chiffre d’affaires cumulé.</t>
  </si>
  <si>
    <t xml:space="preserve">Légende</t>
  </si>
  <si>
    <t xml:space="preserve">Cellule à saisir</t>
  </si>
  <si>
    <t xml:space="preserve">texte bleu sur fond blanc : remplacez la valeur de l’exemple par la vôtre</t>
  </si>
  <si>
    <t xml:space="preserve">Cellule calculée</t>
  </si>
  <si>
    <t xml:space="preserve">fond gris : formule, à ne pas modifier</t>
  </si>
  <si>
    <t xml:space="preserve">Exemple déjà saisi</t>
  </si>
  <si>
    <t xml:space="preserve">Exemple du cours « Le seuil de rentabilité » : 10 000 € de chiffre d’affaires, seuil 8 333,33 € (334 articles), point mort le 31 octobre ; boutique de bord de mer : point mort le 29 août (les mois de septembre à décembre complètent l’exemple du cours).</t>
  </si>
  <si>
    <t xml:space="preserve">Les feuilles</t>
  </si>
  <si>
    <t xml:space="preserve">Seuil de rentabilité</t>
  </si>
  <si>
    <t xml:space="preserve">compte de résultat différentiel, seuil, point mort, sécurité, objectif de bénéfice</t>
  </si>
  <si>
    <t xml:space="preserve">Activité saisonnière</t>
  </si>
  <si>
    <t xml:space="preserve">point mort à partir du chiffre d’affaires cumulé mois par mois</t>
  </si>
  <si>
    <t xml:space="preserve">Les formules du cours</t>
  </si>
  <si>
    <t xml:space="preserve">Seuil de rentabilité = charges fixes ÷ taux de marge sur coût variable ; en quantité : charges fixes ÷ MSCV unitaire</t>
  </si>
  <si>
    <t xml:space="preserve">Point mort (mois) = seuil × durée ÷ CA ; partie décimale × 30 = jour du mois suivant</t>
  </si>
  <si>
    <t xml:space="preserve">Compatible Excel, LibreOffice Calc et Google Sheets. Cours, exercices corrigés et autres modèles :</t>
  </si>
  <si>
    <t xml:space="preserve">https://www.espacecommercial.fr/cours/mco3/modeles-tableaux-vierges.php</t>
  </si>
  <si>
    <t xml:space="preserve">Montants hors taxes de la période étudiée.</t>
  </si>
  <si>
    <t xml:space="preserve">Données</t>
  </si>
  <si>
    <t xml:space="preserve">Valeurs</t>
  </si>
  <si>
    <t xml:space="preserve">Chiffre d’affaires HT de la période</t>
  </si>
  <si>
    <t xml:space="preserve">Charges variables de la période</t>
  </si>
  <si>
    <t xml:space="preserve">Charges fixes de la période</t>
  </si>
  <si>
    <t xml:space="preserve">Prix de vente unitaire HT (facultatif)</t>
  </si>
  <si>
    <t xml:space="preserve">Durée de la période (en mois)</t>
  </si>
  <si>
    <t xml:space="preserve">Date de début de la période (le 1er d’un mois)</t>
  </si>
  <si>
    <t xml:space="preserve">Bénéfice visé (facultatif)</t>
  </si>
  <si>
    <t xml:space="preserve">Compte de résultat différentiel</t>
  </si>
  <si>
    <t xml:space="preserve">Montants</t>
  </si>
  <si>
    <t xml:space="preserve">% du CA</t>
  </si>
  <si>
    <t xml:space="preserve">Chiffre d’affaires HT</t>
  </si>
  <si>
    <t xml:space="preserve">– Charges variables</t>
  </si>
  <si>
    <t xml:space="preserve">= Marge sur coût variable (MSCV)</t>
  </si>
  <si>
    <t xml:space="preserve">– Charges fixes</t>
  </si>
  <si>
    <t xml:space="preserve">= Résultat</t>
  </si>
  <si>
    <t xml:space="preserve">Calculs</t>
  </si>
  <si>
    <t xml:space="preserve">Résultats</t>
  </si>
  <si>
    <t xml:space="preserve">Commentaire</t>
  </si>
  <si>
    <t xml:space="preserve">Taux de marge sur coût variable = MSCV ÷ CA HT</t>
  </si>
  <si>
    <t xml:space="preserve">Charges variables unitaires = prix de vente × CV ÷ CA</t>
  </si>
  <si>
    <t xml:space="preserve">MSCV unitaire = prix de vente – charges variables unitaires</t>
  </si>
  <si>
    <t xml:space="preserve">Seuil de rentabilité en valeur = charges fixes ÷ taux de MSCV</t>
  </si>
  <si>
    <t xml:space="preserve">chiffre d’affaires pour lequel le résultat est nul</t>
  </si>
  <si>
    <t xml:space="preserve">Seuil en quantité (exact) = charges fixes ÷ MSCV unitaire</t>
  </si>
  <si>
    <t xml:space="preserve">Seuil en quantité (arrondi à l’unité supérieure)</t>
  </si>
  <si>
    <t xml:space="preserve">on arrondit toujours à l’unité supérieure</t>
  </si>
  <si>
    <t xml:space="preserve">Point mort (en mois) = seuil × durée ÷ CA</t>
  </si>
  <si>
    <t xml:space="preserve">Date du point mort (mois commercial de 30 jours)</t>
  </si>
  <si>
    <t xml:space="preserve">partie entière = mois écoulés ; décimale × 30 = jour</t>
  </si>
  <si>
    <t xml:space="preserve">Marge de sécurité = CA – seuil</t>
  </si>
  <si>
    <t xml:space="preserve">Indice de sécurité = marge de sécurité ÷ CA</t>
  </si>
  <si>
    <t xml:space="preserve">baisse du CA possible avant la perte</t>
  </si>
  <si>
    <t xml:space="preserve">Contrôle : marge de sécurité × taux de MSCV = résultat</t>
  </si>
  <si>
    <t xml:space="preserve">CA pour le bénéfice visé = (charges fixes + bénéfice) ÷ taux de MSCV</t>
  </si>
  <si>
    <t xml:space="preserve">Quantité pour le bénéfice visé (arrondie à l’unité supérieure)</t>
  </si>
  <si>
    <t xml:space="preserve">Point mort d’une activité saisonnière</t>
  </si>
  <si>
    <t xml:space="preserve">Le chiffre d’affaires se cumule mois par mois jusqu’à dépasser le seuil.</t>
  </si>
  <si>
    <t xml:space="preserve">Taux de marge sur coût variable</t>
  </si>
  <si>
    <t xml:space="preserve">Charges fixes de l’année</t>
  </si>
  <si>
    <t xml:space="preserve">Date de début de l’exercice</t>
  </si>
  <si>
    <t xml:space="preserve">Seuil de rentabilité = charges fixes ÷ taux de MSCV</t>
  </si>
  <si>
    <t xml:space="preserve">Mois</t>
  </si>
  <si>
    <t xml:space="preserve">CA HT du mois</t>
  </si>
  <si>
    <t xml:space="preserve">CA cumulé</t>
  </si>
  <si>
    <t xml:space="preserve">Seuil franchi</t>
  </si>
  <si>
    <t xml:space="preserve">Janvier</t>
  </si>
  <si>
    <t xml:space="preserve">Février</t>
  </si>
  <si>
    <t xml:space="preserve">Mars</t>
  </si>
  <si>
    <t xml:space="preserve">Avril</t>
  </si>
  <si>
    <t xml:space="preserve">Mai</t>
  </si>
  <si>
    <t xml:space="preserve">Juin</t>
  </si>
  <si>
    <t xml:space="preserve">Juillet</t>
  </si>
  <si>
    <t xml:space="preserve">Août</t>
  </si>
  <si>
    <t xml:space="preserve">Septembre</t>
  </si>
  <si>
    <t xml:space="preserve">Octobre</t>
  </si>
  <si>
    <t xml:space="preserve">Novembre</t>
  </si>
  <si>
    <t xml:space="preserve">Décembre</t>
  </si>
  <si>
    <t xml:space="preserve">Mois au cours duquel le seuil est atteint (rang)</t>
  </si>
  <si>
    <t xml:space="preserve">CA manquant au début de ce mois</t>
  </si>
  <si>
    <t xml:space="preserve">Jours nécessaires = CA manquant ÷ CA du mois × 30</t>
  </si>
  <si>
    <t xml:space="preserve">Date du point mort</t>
  </si>
  <si>
    <t xml:space="preserve">Pour comparaison : point mort si l’activité était régulière (mois)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</si>
</sst>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;\-#,##0"/>
    <numFmt numFmtId="166" formatCode="#,##0.00&quot; €&quot;;\-#,##0.00&quot; €&quot;"/>
    <numFmt numFmtId="167" formatCode="0"/>
    <numFmt numFmtId="168" formatCode="dd/mm/yyyy"/>
    <numFmt numFmtId="169" formatCode="0.00%"/>
    <numFmt numFmtId="170" formatCode="0.00"/>
    <numFmt numFmtId="171" formatCode="0.0%"/>
    <numFmt numFmtId="172" formatCode="#,##0&quot; €&quot;;\-#,##0&quot; €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2D3D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0"/>
      <color rgb="FF1F2D3D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DEDED"/>
      </patternFill>
    </fill>
    <fill>
      <patternFill patternType="solid">
        <fgColor rgb="FFEDEDED"/>
        <bgColor rgb="FFDDEBF7"/>
      </patternFill>
    </fill>
    <fill>
      <patternFill patternType="solid">
        <fgColor rgb="FFDDEBF7"/>
        <bgColor rgb="FFEDEDED"/>
      </patternFill>
    </fill>
    <fill>
      <patternFill patternType="solid">
        <fgColor rgb="FFD9D9D9"/>
        <bgColor rgb="FFDDEB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spacecommercial.fr/cours/mco3/modeles-tableaux-vierges.php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8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60" hidden="false" customHeight="true" outlineLevel="0" collapsed="false">
      <c r="A5" s="4" t="s">
        <v>3</v>
      </c>
      <c r="B5" s="4"/>
      <c r="C5" s="4"/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5" t="s">
        <v>5</v>
      </c>
      <c r="B8" s="6" t="n">
        <v>1000</v>
      </c>
      <c r="C8" s="7" t="s">
        <v>6</v>
      </c>
    </row>
    <row r="9" customFormat="false" ht="15" hidden="false" customHeight="false" outlineLevel="0" collapsed="false">
      <c r="A9" s="5" t="s">
        <v>7</v>
      </c>
      <c r="B9" s="8" t="n">
        <f aca="false">B8*2</f>
        <v>2000</v>
      </c>
      <c r="C9" s="7" t="s">
        <v>8</v>
      </c>
    </row>
    <row r="11" customFormat="false" ht="15" hidden="false" customHeight="false" outlineLevel="0" collapsed="false">
      <c r="A11" s="3" t="s">
        <v>9</v>
      </c>
    </row>
    <row r="12" customFormat="false" ht="45" hidden="false" customHeight="true" outlineLevel="0" collapsed="false">
      <c r="A12" s="4" t="s">
        <v>10</v>
      </c>
      <c r="B12" s="4"/>
      <c r="C12" s="4"/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7" t="s">
        <v>12</v>
      </c>
      <c r="B15" s="9" t="s">
        <v>13</v>
      </c>
      <c r="C15" s="9"/>
    </row>
    <row r="16" customFormat="false" ht="15" hidden="false" customHeight="false" outlineLevel="0" collapsed="false">
      <c r="A16" s="7" t="s">
        <v>14</v>
      </c>
      <c r="B16" s="9" t="s">
        <v>15</v>
      </c>
      <c r="C16" s="9"/>
    </row>
    <row r="18" customFormat="false" ht="15" hidden="false" customHeight="false" outlineLevel="0" collapsed="false">
      <c r="A18" s="3" t="s">
        <v>16</v>
      </c>
    </row>
    <row r="19" customFormat="false" ht="15" hidden="false" customHeight="false" outlineLevel="0" collapsed="false">
      <c r="A19" s="9" t="s">
        <v>17</v>
      </c>
      <c r="B19" s="9"/>
      <c r="C19" s="9"/>
    </row>
    <row r="20" customFormat="false" ht="15" hidden="false" customHeight="false" outlineLevel="0" collapsed="false">
      <c r="A20" s="9" t="s">
        <v>18</v>
      </c>
      <c r="B20" s="9"/>
      <c r="C20" s="9"/>
    </row>
    <row r="22" customFormat="false" ht="15" hidden="false" customHeight="false" outlineLevel="0" collapsed="false">
      <c r="A22" s="2" t="s">
        <v>19</v>
      </c>
    </row>
    <row r="23" customFormat="false" ht="15" hidden="false" customHeight="false" outlineLevel="0" collapsed="false">
      <c r="A23" s="10" t="s">
        <v>20</v>
      </c>
    </row>
  </sheetData>
  <mergeCells count="6">
    <mergeCell ref="A5:C5"/>
    <mergeCell ref="A12:C12"/>
    <mergeCell ref="B15:C15"/>
    <mergeCell ref="B16:C16"/>
    <mergeCell ref="A19:C19"/>
    <mergeCell ref="A20:C20"/>
  </mergeCells>
  <hyperlinks>
    <hyperlink ref="A23" r:id="rId1" display="https://www.espacecommercial.fr/cours/mco3/modeles-tableaux-vierges.ph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50"/>
  </cols>
  <sheetData>
    <row r="1" customFormat="false" ht="17.35" hidden="false" customHeight="false" outlineLevel="0" collapsed="false">
      <c r="A1" s="1" t="s">
        <v>12</v>
      </c>
    </row>
    <row r="2" customFormat="false" ht="15" hidden="false" customHeight="false" outlineLevel="0" collapsed="false">
      <c r="A2" s="2" t="s">
        <v>21</v>
      </c>
    </row>
    <row r="4" customFormat="false" ht="21.75" hidden="false" customHeight="true" outlineLevel="0" collapsed="false">
      <c r="A4" s="11" t="s">
        <v>22</v>
      </c>
      <c r="B4" s="11" t="s">
        <v>23</v>
      </c>
    </row>
    <row r="5" customFormat="false" ht="15" hidden="false" customHeight="false" outlineLevel="0" collapsed="false">
      <c r="A5" s="5" t="s">
        <v>24</v>
      </c>
      <c r="B5" s="12" t="n">
        <v>10000</v>
      </c>
    </row>
    <row r="6" customFormat="false" ht="15" hidden="false" customHeight="false" outlineLevel="0" collapsed="false">
      <c r="A6" s="5" t="s">
        <v>25</v>
      </c>
      <c r="B6" s="12" t="n">
        <v>4000</v>
      </c>
    </row>
    <row r="7" customFormat="false" ht="15" hidden="false" customHeight="false" outlineLevel="0" collapsed="false">
      <c r="A7" s="5" t="s">
        <v>26</v>
      </c>
      <c r="B7" s="12" t="n">
        <v>5000</v>
      </c>
    </row>
    <row r="8" customFormat="false" ht="15" hidden="false" customHeight="false" outlineLevel="0" collapsed="false">
      <c r="A8" s="5" t="s">
        <v>27</v>
      </c>
      <c r="B8" s="12" t="n">
        <v>25</v>
      </c>
    </row>
    <row r="9" customFormat="false" ht="15" hidden="false" customHeight="false" outlineLevel="0" collapsed="false">
      <c r="A9" s="5" t="s">
        <v>28</v>
      </c>
      <c r="B9" s="13" t="n">
        <v>12</v>
      </c>
    </row>
    <row r="10" customFormat="false" ht="15" hidden="false" customHeight="false" outlineLevel="0" collapsed="false">
      <c r="A10" s="5" t="s">
        <v>29</v>
      </c>
      <c r="B10" s="14" t="n">
        <v>46023</v>
      </c>
    </row>
    <row r="11" customFormat="false" ht="15" hidden="false" customHeight="false" outlineLevel="0" collapsed="false">
      <c r="A11" s="5" t="s">
        <v>30</v>
      </c>
      <c r="B11" s="12" t="n">
        <v>2000</v>
      </c>
    </row>
    <row r="13" customFormat="false" ht="21.75" hidden="false" customHeight="true" outlineLevel="0" collapsed="false">
      <c r="A13" s="11" t="s">
        <v>31</v>
      </c>
      <c r="B13" s="11" t="s">
        <v>32</v>
      </c>
      <c r="C13" s="11" t="s">
        <v>33</v>
      </c>
    </row>
    <row r="14" customFormat="false" ht="15" hidden="false" customHeight="false" outlineLevel="0" collapsed="false">
      <c r="A14" s="5" t="s">
        <v>34</v>
      </c>
      <c r="B14" s="15" t="n">
        <f aca="false">B5</f>
        <v>10000</v>
      </c>
      <c r="C14" s="16" t="n">
        <f aca="false">IF($B$14=0,"",B14/$B$14)</f>
        <v>1</v>
      </c>
    </row>
    <row r="15" customFormat="false" ht="15" hidden="false" customHeight="false" outlineLevel="0" collapsed="false">
      <c r="A15" s="5" t="s">
        <v>35</v>
      </c>
      <c r="B15" s="15" t="n">
        <f aca="false">B6</f>
        <v>4000</v>
      </c>
      <c r="C15" s="16" t="n">
        <f aca="false">IF($B$14=0,"",B15/$B$14)</f>
        <v>0.4</v>
      </c>
    </row>
    <row r="16" customFormat="false" ht="15" hidden="false" customHeight="false" outlineLevel="0" collapsed="false">
      <c r="A16" s="17" t="s">
        <v>36</v>
      </c>
      <c r="B16" s="18" t="n">
        <f aca="false">B14-B15</f>
        <v>6000</v>
      </c>
      <c r="C16" s="16" t="n">
        <f aca="false">IF($B$14=0,"",B16/$B$14)</f>
        <v>0.6</v>
      </c>
    </row>
    <row r="17" customFormat="false" ht="15" hidden="false" customHeight="false" outlineLevel="0" collapsed="false">
      <c r="A17" s="5" t="s">
        <v>37</v>
      </c>
      <c r="B17" s="15" t="n">
        <f aca="false">B7</f>
        <v>5000</v>
      </c>
      <c r="C17" s="16" t="n">
        <f aca="false">IF($B$14=0,"",B17/$B$14)</f>
        <v>0.5</v>
      </c>
    </row>
    <row r="18" customFormat="false" ht="15" hidden="false" customHeight="false" outlineLevel="0" collapsed="false">
      <c r="A18" s="17" t="s">
        <v>38</v>
      </c>
      <c r="B18" s="18" t="n">
        <f aca="false">B16-B17</f>
        <v>1000</v>
      </c>
      <c r="C18" s="16" t="n">
        <f aca="false">IF($B$14=0,"",B18/$B$14)</f>
        <v>0.1</v>
      </c>
    </row>
    <row r="20" customFormat="false" ht="21.75" hidden="false" customHeight="true" outlineLevel="0" collapsed="false">
      <c r="A20" s="11" t="s">
        <v>39</v>
      </c>
      <c r="B20" s="11" t="s">
        <v>40</v>
      </c>
      <c r="C20" s="19"/>
      <c r="D20" s="11" t="s">
        <v>41</v>
      </c>
    </row>
    <row r="21" customFormat="false" ht="15" hidden="false" customHeight="false" outlineLevel="0" collapsed="false">
      <c r="A21" s="5" t="s">
        <v>42</v>
      </c>
      <c r="B21" s="16" t="n">
        <f aca="false">IF(B14=0,"",B16/B14)</f>
        <v>0.6</v>
      </c>
      <c r="C21" s="20"/>
      <c r="D21" s="2"/>
    </row>
    <row r="22" customFormat="false" ht="15" hidden="false" customHeight="false" outlineLevel="0" collapsed="false">
      <c r="A22" s="5" t="s">
        <v>43</v>
      </c>
      <c r="B22" s="15" t="n">
        <f aca="false">IF(OR(B8="",B14=0),"",B8*B15/B14)</f>
        <v>10</v>
      </c>
      <c r="C22" s="20"/>
      <c r="D22" s="2"/>
    </row>
    <row r="23" customFormat="false" ht="15" hidden="false" customHeight="false" outlineLevel="0" collapsed="false">
      <c r="A23" s="5" t="s">
        <v>44</v>
      </c>
      <c r="B23" s="15" t="n">
        <f aca="false">IF(B22="","",B8-B22)</f>
        <v>15</v>
      </c>
      <c r="C23" s="20"/>
      <c r="D23" s="2"/>
    </row>
    <row r="24" customFormat="false" ht="15" hidden="false" customHeight="false" outlineLevel="0" collapsed="false">
      <c r="A24" s="17" t="s">
        <v>45</v>
      </c>
      <c r="B24" s="18" t="n">
        <f aca="false">IF(OR(B21="",B21&lt;=0),"",B17/B21)</f>
        <v>8333.33333333333</v>
      </c>
      <c r="C24" s="20"/>
      <c r="D24" s="2" t="s">
        <v>46</v>
      </c>
    </row>
    <row r="25" customFormat="false" ht="15" hidden="false" customHeight="false" outlineLevel="0" collapsed="false">
      <c r="A25" s="5" t="s">
        <v>47</v>
      </c>
      <c r="B25" s="21" t="n">
        <f aca="false">IF(OR(B23="",B23&lt;=0),"",B17/B23)</f>
        <v>333.333333333333</v>
      </c>
      <c r="C25" s="20"/>
      <c r="D25" s="2"/>
    </row>
    <row r="26" customFormat="false" ht="15" hidden="false" customHeight="false" outlineLevel="0" collapsed="false">
      <c r="A26" s="17" t="s">
        <v>48</v>
      </c>
      <c r="B26" s="22" t="n">
        <f aca="false">IF(B25="","",ROUNDUP(B25-0.0000001,0))</f>
        <v>334</v>
      </c>
      <c r="C26" s="20"/>
      <c r="D26" s="2" t="s">
        <v>49</v>
      </c>
    </row>
    <row r="27" customFormat="false" ht="15" hidden="false" customHeight="false" outlineLevel="0" collapsed="false">
      <c r="A27" s="5" t="s">
        <v>50</v>
      </c>
      <c r="B27" s="21" t="n">
        <f aca="false">IF(OR(B24="",B14=0),"",B24*B9/B14)</f>
        <v>10</v>
      </c>
      <c r="C27" s="20"/>
      <c r="D27" s="2"/>
    </row>
    <row r="28" customFormat="false" ht="15" hidden="false" customHeight="false" outlineLevel="0" collapsed="false">
      <c r="A28" s="17" t="s">
        <v>51</v>
      </c>
      <c r="B28" s="23" t="n">
        <f aca="false">IF(B27="","",IF(ROUND(B27,6)&gt;B9,"Seuil non atteint sur la période",IF(ROUNDUP(ROUND(B27-INT(ROUND(B27,6)),6)*30-0.0000001,0)&lt;=0,EOMONTH(B10,INT(ROUND(B27,6))-1),DATE(YEAR(B10),MONTH(B10)+INT(ROUND(B27,6)),ROUNDUP(ROUND(B27-INT(ROUND(B27,6)),6)*30-0.0000001,0)))))</f>
        <v>46326</v>
      </c>
      <c r="C28" s="20"/>
      <c r="D28" s="2" t="s">
        <v>52</v>
      </c>
    </row>
    <row r="29" customFormat="false" ht="15" hidden="false" customHeight="false" outlineLevel="0" collapsed="false">
      <c r="A29" s="5" t="s">
        <v>53</v>
      </c>
      <c r="B29" s="15" t="n">
        <f aca="false">IF(B24="","",B14-B24)</f>
        <v>1666.66666666667</v>
      </c>
      <c r="C29" s="20"/>
      <c r="D29" s="2"/>
    </row>
    <row r="30" customFormat="false" ht="15" hidden="false" customHeight="false" outlineLevel="0" collapsed="false">
      <c r="A30" s="17" t="s">
        <v>54</v>
      </c>
      <c r="B30" s="24" t="n">
        <f aca="false">IF(OR(B29="",B14=0),"",B29/B14)</f>
        <v>0.166666666666667</v>
      </c>
      <c r="C30" s="20"/>
      <c r="D30" s="2" t="s">
        <v>55</v>
      </c>
    </row>
    <row r="31" customFormat="false" ht="15" hidden="false" customHeight="false" outlineLevel="0" collapsed="false">
      <c r="A31" s="5" t="s">
        <v>56</v>
      </c>
      <c r="B31" s="25" t="str">
        <f aca="false">IF(B29="","",IF(ROUND(B29*B21-B18,2)=0,"OK","Écart"))</f>
        <v>OK</v>
      </c>
      <c r="C31" s="20"/>
      <c r="D31" s="2"/>
    </row>
    <row r="32" customFormat="false" ht="23.85" hidden="false" customHeight="false" outlineLevel="0" collapsed="false">
      <c r="A32" s="5" t="s">
        <v>57</v>
      </c>
      <c r="B32" s="15" t="n">
        <f aca="false">IF(OR(B11="",B21="",B21&lt;=0),"",(B17+B11)/B21)</f>
        <v>11666.6666666667</v>
      </c>
      <c r="C32" s="20"/>
      <c r="D32" s="2"/>
    </row>
    <row r="33" customFormat="false" ht="15" hidden="false" customHeight="false" outlineLevel="0" collapsed="false">
      <c r="A33" s="5" t="s">
        <v>58</v>
      </c>
      <c r="B33" s="8" t="n">
        <f aca="false">IF(OR(B32="",B8=""),"",ROUNDUP(B32/B8-0.0000001,0))</f>
        <v>467</v>
      </c>
      <c r="C33" s="20"/>
      <c r="D33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6"/>
    <col collapsed="false" customWidth="true" hidden="false" outlineLevel="0" max="4" min="4" style="0" width="12"/>
  </cols>
  <sheetData>
    <row r="1" customFormat="false" ht="17.35" hidden="false" customHeight="false" outlineLevel="0" collapsed="false">
      <c r="A1" s="1" t="s">
        <v>59</v>
      </c>
    </row>
    <row r="2" customFormat="false" ht="15" hidden="false" customHeight="false" outlineLevel="0" collapsed="false">
      <c r="A2" s="2" t="s">
        <v>60</v>
      </c>
    </row>
    <row r="4" customFormat="false" ht="15" hidden="false" customHeight="false" outlineLevel="0" collapsed="false">
      <c r="A4" s="5" t="s">
        <v>61</v>
      </c>
      <c r="B4" s="26" t="n">
        <v>0.4</v>
      </c>
    </row>
    <row r="5" customFormat="false" ht="15" hidden="false" customHeight="false" outlineLevel="0" collapsed="false">
      <c r="A5" s="5" t="s">
        <v>62</v>
      </c>
      <c r="B5" s="27" t="n">
        <v>72000</v>
      </c>
    </row>
    <row r="6" customFormat="false" ht="15" hidden="false" customHeight="false" outlineLevel="0" collapsed="false">
      <c r="A6" s="5" t="s">
        <v>63</v>
      </c>
      <c r="B6" s="14" t="n">
        <v>46023</v>
      </c>
    </row>
    <row r="7" customFormat="false" ht="23.85" hidden="false" customHeight="false" outlineLevel="0" collapsed="false">
      <c r="A7" s="17" t="s">
        <v>64</v>
      </c>
      <c r="B7" s="28" t="n">
        <f aca="false">IF(OR(B4="",B4&lt;=0),"",B5/B4)</f>
        <v>180000</v>
      </c>
    </row>
    <row r="9" customFormat="false" ht="21.75" hidden="false" customHeight="true" outlineLevel="0" collapsed="false">
      <c r="A9" s="11" t="s">
        <v>65</v>
      </c>
      <c r="B9" s="11" t="s">
        <v>66</v>
      </c>
      <c r="C9" s="11" t="s">
        <v>67</v>
      </c>
      <c r="D9" s="11" t="s">
        <v>68</v>
      </c>
    </row>
    <row r="10" customFormat="false" ht="15" hidden="false" customHeight="false" outlineLevel="0" collapsed="false">
      <c r="A10" s="5" t="s">
        <v>69</v>
      </c>
      <c r="B10" s="27" t="n">
        <v>8000</v>
      </c>
      <c r="C10" s="29" t="n">
        <f aca="false">SUM($B$10:B10)</f>
        <v>8000</v>
      </c>
      <c r="D10" s="30" t="n">
        <f aca="false">IF($B$7="","",IF(AND(C10&gt;=$B$7,0&lt;$B$7),1,0))</f>
        <v>0</v>
      </c>
    </row>
    <row r="11" customFormat="false" ht="15" hidden="false" customHeight="false" outlineLevel="0" collapsed="false">
      <c r="A11" s="5" t="s">
        <v>70</v>
      </c>
      <c r="B11" s="27" t="n">
        <v>8000</v>
      </c>
      <c r="C11" s="29" t="n">
        <f aca="false">SUM($B$10:B11)</f>
        <v>16000</v>
      </c>
      <c r="D11" s="30" t="n">
        <f aca="false">IF($B$7="","",IF(AND(C11&gt;=$B$7,C10&lt;$B$7),1,0))</f>
        <v>0</v>
      </c>
    </row>
    <row r="12" customFormat="false" ht="15" hidden="false" customHeight="false" outlineLevel="0" collapsed="false">
      <c r="A12" s="5" t="s">
        <v>71</v>
      </c>
      <c r="B12" s="27" t="n">
        <v>12000</v>
      </c>
      <c r="C12" s="29" t="n">
        <f aca="false">SUM($B$10:B12)</f>
        <v>28000</v>
      </c>
      <c r="D12" s="30" t="n">
        <f aca="false">IF($B$7="","",IF(AND(C12&gt;=$B$7,C11&lt;$B$7),1,0))</f>
        <v>0</v>
      </c>
    </row>
    <row r="13" customFormat="false" ht="15" hidden="false" customHeight="false" outlineLevel="0" collapsed="false">
      <c r="A13" s="5" t="s">
        <v>72</v>
      </c>
      <c r="B13" s="27" t="n">
        <v>18000</v>
      </c>
      <c r="C13" s="29" t="n">
        <f aca="false">SUM($B$10:B13)</f>
        <v>46000</v>
      </c>
      <c r="D13" s="30" t="n">
        <f aca="false">IF($B$7="","",IF(AND(C13&gt;=$B$7,C12&lt;$B$7),1,0))</f>
        <v>0</v>
      </c>
    </row>
    <row r="14" customFormat="false" ht="15" hidden="false" customHeight="false" outlineLevel="0" collapsed="false">
      <c r="A14" s="5" t="s">
        <v>73</v>
      </c>
      <c r="B14" s="27" t="n">
        <v>22000</v>
      </c>
      <c r="C14" s="29" t="n">
        <f aca="false">SUM($B$10:B14)</f>
        <v>68000</v>
      </c>
      <c r="D14" s="30" t="n">
        <f aca="false">IF($B$7="","",IF(AND(C14&gt;=$B$7,C13&lt;$B$7),1,0))</f>
        <v>0</v>
      </c>
    </row>
    <row r="15" customFormat="false" ht="15" hidden="false" customHeight="false" outlineLevel="0" collapsed="false">
      <c r="A15" s="5" t="s">
        <v>74</v>
      </c>
      <c r="B15" s="27" t="n">
        <v>30000</v>
      </c>
      <c r="C15" s="29" t="n">
        <f aca="false">SUM($B$10:B15)</f>
        <v>98000</v>
      </c>
      <c r="D15" s="30" t="n">
        <f aca="false">IF($B$7="","",IF(AND(C15&gt;=$B$7,C14&lt;$B$7),1,0))</f>
        <v>0</v>
      </c>
    </row>
    <row r="16" customFormat="false" ht="15" hidden="false" customHeight="false" outlineLevel="0" collapsed="false">
      <c r="A16" s="5" t="s">
        <v>75</v>
      </c>
      <c r="B16" s="27" t="n">
        <v>40000</v>
      </c>
      <c r="C16" s="29" t="n">
        <f aca="false">SUM($B$10:B16)</f>
        <v>138000</v>
      </c>
      <c r="D16" s="30" t="n">
        <f aca="false">IF($B$7="","",IF(AND(C16&gt;=$B$7,C15&lt;$B$7),1,0))</f>
        <v>0</v>
      </c>
    </row>
    <row r="17" customFormat="false" ht="15" hidden="false" customHeight="false" outlineLevel="0" collapsed="false">
      <c r="A17" s="5" t="s">
        <v>76</v>
      </c>
      <c r="B17" s="27" t="n">
        <v>44000</v>
      </c>
      <c r="C17" s="29" t="n">
        <f aca="false">SUM($B$10:B17)</f>
        <v>182000</v>
      </c>
      <c r="D17" s="30" t="n">
        <f aca="false">IF($B$7="","",IF(AND(C17&gt;=$B$7,C16&lt;$B$7),1,0))</f>
        <v>1</v>
      </c>
    </row>
    <row r="18" customFormat="false" ht="15" hidden="false" customHeight="false" outlineLevel="0" collapsed="false">
      <c r="A18" s="5" t="s">
        <v>77</v>
      </c>
      <c r="B18" s="27" t="n">
        <v>26000</v>
      </c>
      <c r="C18" s="29" t="n">
        <f aca="false">SUM($B$10:B18)</f>
        <v>208000</v>
      </c>
      <c r="D18" s="30" t="n">
        <f aca="false">IF($B$7="","",IF(AND(C18&gt;=$B$7,C17&lt;$B$7),1,0))</f>
        <v>0</v>
      </c>
    </row>
    <row r="19" customFormat="false" ht="15" hidden="false" customHeight="false" outlineLevel="0" collapsed="false">
      <c r="A19" s="5" t="s">
        <v>78</v>
      </c>
      <c r="B19" s="27" t="n">
        <v>14000</v>
      </c>
      <c r="C19" s="29" t="n">
        <f aca="false">SUM($B$10:B19)</f>
        <v>222000</v>
      </c>
      <c r="D19" s="30" t="n">
        <f aca="false">IF($B$7="","",IF(AND(C19&gt;=$B$7,C18&lt;$B$7),1,0))</f>
        <v>0</v>
      </c>
    </row>
    <row r="20" customFormat="false" ht="15" hidden="false" customHeight="false" outlineLevel="0" collapsed="false">
      <c r="A20" s="5" t="s">
        <v>79</v>
      </c>
      <c r="B20" s="27" t="n">
        <v>8000</v>
      </c>
      <c r="C20" s="29" t="n">
        <f aca="false">SUM($B$10:B20)</f>
        <v>230000</v>
      </c>
      <c r="D20" s="30" t="n">
        <f aca="false">IF($B$7="","",IF(AND(C20&gt;=$B$7,C19&lt;$B$7),1,0))</f>
        <v>0</v>
      </c>
    </row>
    <row r="21" customFormat="false" ht="15" hidden="false" customHeight="false" outlineLevel="0" collapsed="false">
      <c r="A21" s="5" t="s">
        <v>80</v>
      </c>
      <c r="B21" s="27" t="n">
        <v>10000</v>
      </c>
      <c r="C21" s="29" t="n">
        <f aca="false">SUM($B$10:B21)</f>
        <v>240000</v>
      </c>
      <c r="D21" s="30" t="n">
        <f aca="false">IF($B$7="","",IF(AND(C21&gt;=$B$7,C20&lt;$B$7),1,0))</f>
        <v>0</v>
      </c>
    </row>
    <row r="23" customFormat="false" ht="21.75" hidden="false" customHeight="true" outlineLevel="0" collapsed="false">
      <c r="A23" s="11" t="s">
        <v>40</v>
      </c>
      <c r="B23" s="11" t="s">
        <v>23</v>
      </c>
    </row>
    <row r="24" customFormat="false" ht="15" hidden="false" customHeight="false" outlineLevel="0" collapsed="false">
      <c r="A24" s="5" t="s">
        <v>81</v>
      </c>
      <c r="B24" s="31" t="n">
        <f aca="false">IFERROR(MATCH(1,D10:D21,0),"")</f>
        <v>8</v>
      </c>
    </row>
    <row r="25" customFormat="false" ht="15" hidden="false" customHeight="false" outlineLevel="0" collapsed="false">
      <c r="A25" s="5" t="s">
        <v>82</v>
      </c>
      <c r="B25" s="29" t="n">
        <f aca="false">IF(B24="","",B7-IF(B24=1,0,INDEX(C10:C21,B24-1)))</f>
        <v>42000</v>
      </c>
    </row>
    <row r="26" customFormat="false" ht="15" hidden="false" customHeight="false" outlineLevel="0" collapsed="false">
      <c r="A26" s="5" t="s">
        <v>83</v>
      </c>
      <c r="B26" s="21" t="n">
        <f aca="false">IF(B24="","",B25/INDEX(B10:B21,B24)*30)</f>
        <v>28.6363636363636</v>
      </c>
    </row>
    <row r="27" customFormat="false" ht="15" hidden="false" customHeight="false" outlineLevel="0" collapsed="false">
      <c r="A27" s="17" t="s">
        <v>84</v>
      </c>
      <c r="B27" s="32" t="n">
        <f aca="false">IF(B24="","Seuil non atteint",DATE(YEAR(B6),MONTH(B6)+B24-1,ROUNDUP(B26-0.0000001,0)))</f>
        <v>46263</v>
      </c>
    </row>
    <row r="28" customFormat="false" ht="23.85" hidden="false" customHeight="false" outlineLevel="0" collapsed="false">
      <c r="A28" s="5" t="s">
        <v>85</v>
      </c>
      <c r="B28" s="21" t="n">
        <f aca="false">IF(OR(B7="",C21=0),"",B7*12/C21)</f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2026-10-16T14:13:25Z</dcterms:created>
  <dc:creator>openpyxl</dc:creator>
  <dc:description/>
  <dc:language>en-US</dc:language>
  <cp:lastModifiedBy/>
  <dcterms:modified xsi:type="dcterms:W3CDTF">2026-10-16T14:13:25Z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