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Tendance" sheetId="2" state="visible" r:id="rId4"/>
    <sheet name="Saisonnalité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<sst xmlns="http://schemas.openxmlformats.org/spreadsheetml/2006/main" count="69" uniqueCount="68">
  <si>
    <t xml:space="preserve">Prévision des ventes</t>
  </si>
  <si>
    <t xml:space="preserve">Modèle gratuit Espace commercial – BTS MCO, gestion opérationnelle (E7)</t>
  </si>
  <si>
    <t xml:space="preserve">À quoi sert ce classeur</t>
  </si>
  <si>
    <t xml:space="preserve">Feuille « Tendance » : saisir jusqu’à 12 périodes (années) et leurs ventes ; la droite y = ax + b se calcule par les moindres carrés, les points extrêmes et la méthode de Mayer, avec la prévision du rang choisi. Feuille « Saisonnalité » : saisir les ventes trimestrielles de plusieurs années et la prévision annuelle ; les coefficients saisonniers et les prévisions par trimestre se calculent.</t>
  </si>
  <si>
    <t xml:space="preserve">Légende</t>
  </si>
  <si>
    <t xml:space="preserve">Cellule à saisir</t>
  </si>
  <si>
    <t xml:space="preserve">texte bleu sur fond blanc : remplacez la valeur de l’exemple par la vôtre</t>
  </si>
  <si>
    <t xml:space="preserve">Cellule calculée</t>
  </si>
  <si>
    <t xml:space="preserve">fond gris : formule, à ne pas modifier</t>
  </si>
  <si>
    <t xml:space="preserve">Exemple déjà saisi</t>
  </si>
  <si>
    <t xml:space="preserve">Tendance : ventes des années 2021 à 2026 du cours « Les méthodes de prévision des ventes » (prévision 2027 : 1 979 unités par les moindres carrés). Saisonnalité : Jardinerie des Coteaux, 2023 à 2026 (prévision 2027 : 2 650 articles, dont 1 007 au 2e trimestre).</t>
  </si>
  <si>
    <t xml:space="preserve">Les feuilles</t>
  </si>
  <si>
    <t xml:space="preserve">Tendance</t>
  </si>
  <si>
    <t xml:space="preserve">moindres carrés, points extrêmes, Mayer, prévisions</t>
  </si>
  <si>
    <t xml:space="preserve">Saisonnalité</t>
  </si>
  <si>
    <t xml:space="preserve">coefficients saisonniers et prévisions trimestrielles</t>
  </si>
  <si>
    <t xml:space="preserve">Les formules du cours</t>
  </si>
  <si>
    <t xml:space="preserve">Moindres carrés : a = Σ(x – x̄)(y – ȳ) ÷ Σ(x – x̄)² ; b = ȳ – a × x̄</t>
  </si>
  <si>
    <t xml:space="preserve">Coefficient saisonnier = moyenne de la période ÷ moyenne générale ; prévision = (prévision annuelle ÷ 4) × coefficient</t>
  </si>
  <si>
    <t xml:space="preserve">Compatible Excel, LibreOffice Calc et Google Sheets. Cours, exercices corrigés et autres modèles :</t>
  </si>
  <si>
    <t xml:space="preserve">https://www.espacecommercial.fr/cours/mco3/modeles-tableaux-vierges.php</t>
  </si>
  <si>
    <t xml:space="preserve">Tendance des ventes : ajustement linéaire y = ax + b</t>
  </si>
  <si>
    <t xml:space="preserve">Saisir les périodes dans l’ordre, sans ligne vide ; le rang x se numérote seul.</t>
  </si>
  <si>
    <t xml:space="preserve">Périodes</t>
  </si>
  <si>
    <t xml:space="preserve">Rang (x)</t>
  </si>
  <si>
    <t xml:space="preserve">Ventes (y)</t>
  </si>
  <si>
    <t xml:space="preserve">x – x̄</t>
  </si>
  <si>
    <t xml:space="preserve">y – ȳ</t>
  </si>
  <si>
    <t xml:space="preserve">(x – x̄) × (y – ȳ)</t>
  </si>
  <si>
    <t xml:space="preserve">(x – x̄)²</t>
  </si>
  <si>
    <t xml:space="preserve">Méthodes d’ajustement</t>
  </si>
  <si>
    <t xml:space="preserve">Résultats</t>
  </si>
  <si>
    <t xml:space="preserve">Moindres carrés : a = Σ(x – x̄)(y – ȳ) ÷ Σ(x – x̄)²</t>
  </si>
  <si>
    <t xml:space="preserve">Moindres carrés : b = ȳ – a × x̄</t>
  </si>
  <si>
    <t xml:space="preserve">Contrôle par les fonctions du tableur : a (PENTE)</t>
  </si>
  <si>
    <t xml:space="preserve">Contrôle : b (ORDONNEE.ORIGINE)</t>
  </si>
  <si>
    <t xml:space="preserve">Points extrêmes : a = (y dernier – y premier) ÷ (x dernier – x premier)</t>
  </si>
  <si>
    <t xml:space="preserve">Points extrêmes : b = y premier – a × x premier</t>
  </si>
  <si>
    <t xml:space="preserve">Mayer : point moyen du groupe 1 (x̄1)</t>
  </si>
  <si>
    <t xml:space="preserve">Mayer : point moyen du groupe 1 (ȳ1)</t>
  </si>
  <si>
    <t xml:space="preserve">Mayer : point moyen du groupe 2 (x̄2)</t>
  </si>
  <si>
    <t xml:space="preserve">Mayer : point moyen du groupe 2 (ȳ2)</t>
  </si>
  <si>
    <t xml:space="preserve">Mayer : a = (ȳ2 – ȳ1) ÷ (x̄2 – x̄1)</t>
  </si>
  <si>
    <t xml:space="preserve">Mayer : b = ȳ1 – a × x̄1</t>
  </si>
  <si>
    <t xml:space="preserve">Total</t>
  </si>
  <si>
    <t xml:space="preserve">Mayer, nombre impair de périodes : le groupe 2 compte une période de plus.</t>
  </si>
  <si>
    <t xml:space="preserve">Moyenne</t>
  </si>
  <si>
    <t xml:space="preserve">Nombre de périodes</t>
  </si>
  <si>
    <t xml:space="preserve">Prévisions</t>
  </si>
  <si>
    <t xml:space="preserve">Ventes prévues</t>
  </si>
  <si>
    <t xml:space="preserve">Rang de la période à prévoir (7 = 2027 dans l’exemple)</t>
  </si>
  <si>
    <t xml:space="preserve">Prévision par les moindres carrés = a × rang + b</t>
  </si>
  <si>
    <t xml:space="preserve">Prévision par les points extrêmes</t>
  </si>
  <si>
    <t xml:space="preserve">Prévision par la méthode de Mayer</t>
  </si>
  <si>
    <t xml:space="preserve">Coefficients saisonniers et prévisions trimestrielles</t>
  </si>
  <si>
    <t xml:space="preserve">Saisir les ventes de chaque trimestre (jusqu’à 5 années), puis la prévision annuelle.</t>
  </si>
  <si>
    <t xml:space="preserve">Années</t>
  </si>
  <si>
    <t xml:space="preserve">T1</t>
  </si>
  <si>
    <t xml:space="preserve">T2</t>
  </si>
  <si>
    <t xml:space="preserve">T3</t>
  </si>
  <si>
    <t xml:space="preserve">T4</t>
  </si>
  <si>
    <t xml:space="preserve">Moyenne de la période</t>
  </si>
  <si>
    <t xml:space="preserve">Moyenne générale par trimestre = total des moyennes ÷ 4</t>
  </si>
  <si>
    <t xml:space="preserve">Coefficient saisonnier = moyenne de la période ÷ moyenne générale</t>
  </si>
  <si>
    <t xml:space="preserve">Contrôle : la somme des coefficients vaut 4</t>
  </si>
  <si>
    <t xml:space="preserve">Prévision annuelle (à saisir, par exemple la tendance)</t>
  </si>
  <si>
    <t xml:space="preserve">Prévision par trimestre = (prévision annuelle ÷ 4) × coefficient</t>
  </si>
  <si>
    <t xml:space="preserve">Part de chaque trimestre dans la prévision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</si>
</sst>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-#,##0"/>
    <numFmt numFmtId="166" formatCode="0"/>
    <numFmt numFmtId="167" formatCode="#,##0.00;\-#,##0.00"/>
    <numFmt numFmtId="168" formatCode="0.00"/>
    <numFmt numFmtId="169" formatCode="0.0000"/>
    <numFmt numFmtId="170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D3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1F2D3D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EDEDED"/>
        <bgColor rgb="FFDDEBF7"/>
      </patternFill>
    </fill>
    <fill>
      <patternFill patternType="solid">
        <fgColor rgb="FFDDEBF7"/>
        <bgColor rgb="FFEDEDED"/>
      </patternFill>
    </fill>
    <fill>
      <patternFill patternType="solid">
        <fgColor rgb="FFD9D9D9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spacecommercial.fr/cours/mco3/modeles-tableaux-vierges.php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60" hidden="false" customHeight="true" outlineLevel="0" collapsed="false">
      <c r="A5" s="4" t="s">
        <v>3</v>
      </c>
      <c r="B5" s="4"/>
      <c r="C5" s="4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5" t="s">
        <v>5</v>
      </c>
      <c r="B8" s="6" t="n">
        <v>1000</v>
      </c>
      <c r="C8" s="7" t="s">
        <v>6</v>
      </c>
    </row>
    <row r="9" customFormat="false" ht="15" hidden="false" customHeight="false" outlineLevel="0" collapsed="false">
      <c r="A9" s="5" t="s">
        <v>7</v>
      </c>
      <c r="B9" s="8" t="n">
        <f aca="false">B8*2</f>
        <v>2000</v>
      </c>
      <c r="C9" s="7" t="s">
        <v>8</v>
      </c>
    </row>
    <row r="11" customFormat="false" ht="15" hidden="false" customHeight="false" outlineLevel="0" collapsed="false">
      <c r="A11" s="3" t="s">
        <v>9</v>
      </c>
    </row>
    <row r="12" customFormat="false" ht="45" hidden="false" customHeight="true" outlineLevel="0" collapsed="false">
      <c r="A12" s="4" t="s">
        <v>10</v>
      </c>
      <c r="B12" s="4"/>
      <c r="C12" s="4"/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7" t="s">
        <v>12</v>
      </c>
      <c r="B15" s="9" t="s">
        <v>13</v>
      </c>
      <c r="C15" s="9"/>
    </row>
    <row r="16" customFormat="false" ht="15" hidden="false" customHeight="false" outlineLevel="0" collapsed="false">
      <c r="A16" s="7" t="s">
        <v>14</v>
      </c>
      <c r="B16" s="9" t="s">
        <v>15</v>
      </c>
      <c r="C16" s="9"/>
    </row>
    <row r="18" customFormat="false" ht="15" hidden="false" customHeight="false" outlineLevel="0" collapsed="false">
      <c r="A18" s="3" t="s">
        <v>16</v>
      </c>
    </row>
    <row r="19" customFormat="false" ht="15" hidden="false" customHeight="false" outlineLevel="0" collapsed="false">
      <c r="A19" s="9" t="s">
        <v>17</v>
      </c>
      <c r="B19" s="9"/>
      <c r="C19" s="9"/>
    </row>
    <row r="20" customFormat="false" ht="15" hidden="false" customHeight="false" outlineLevel="0" collapsed="false">
      <c r="A20" s="9" t="s">
        <v>18</v>
      </c>
      <c r="B20" s="9"/>
      <c r="C20" s="9"/>
    </row>
    <row r="22" customFormat="false" ht="15" hidden="false" customHeight="false" outlineLevel="0" collapsed="false">
      <c r="A22" s="2" t="s">
        <v>19</v>
      </c>
    </row>
    <row r="23" customFormat="false" ht="15" hidden="false" customHeight="false" outlineLevel="0" collapsed="false">
      <c r="A23" s="10" t="s">
        <v>20</v>
      </c>
    </row>
  </sheetData>
  <mergeCells count="6">
    <mergeCell ref="A5:C5"/>
    <mergeCell ref="A12:C12"/>
    <mergeCell ref="B15:C15"/>
    <mergeCell ref="B16:C16"/>
    <mergeCell ref="A19:C19"/>
    <mergeCell ref="A20:C20"/>
  </mergeCells>
  <hyperlinks>
    <hyperlink ref="A23" r:id="rId1" display="https://www.espacecommercial.fr/cours/mco3/modeles-tableaux-vierges.ph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14"/>
    <col collapsed="false" customWidth="true" hidden="false" outlineLevel="0" max="8" min="8" style="0" width="3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7.35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30" hidden="false" customHeight="true" outlineLevel="0" collapsed="false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I4" s="11" t="s">
        <v>30</v>
      </c>
      <c r="J4" s="11" t="s">
        <v>31</v>
      </c>
    </row>
    <row r="5" customFormat="false" ht="15" hidden="false" customHeight="false" outlineLevel="0" collapsed="false">
      <c r="A5" s="12" t="n">
        <v>2021</v>
      </c>
      <c r="B5" s="13" t="n">
        <f aca="false">IF(C5="","",ROW()-4)</f>
        <v>1</v>
      </c>
      <c r="C5" s="14" t="n">
        <v>1200</v>
      </c>
      <c r="D5" s="15" t="n">
        <f aca="false">IF(C5="","",B5-$B$18)</f>
        <v>-2.5</v>
      </c>
      <c r="E5" s="16" t="n">
        <f aca="false">IF(C5="","",C5-$C$18)</f>
        <v>-334.666666666667</v>
      </c>
      <c r="F5" s="16" t="n">
        <f aca="false">IF(C5="","",D5*E5)</f>
        <v>836.666666666667</v>
      </c>
      <c r="G5" s="15" t="n">
        <f aca="false">IF(C5="","",D5^2)</f>
        <v>6.25</v>
      </c>
      <c r="I5" s="17" t="s">
        <v>32</v>
      </c>
      <c r="J5" s="18" t="n">
        <f aca="false">IF(OR(B19&lt;2,G17=0),"",F17/G17)</f>
        <v>127.085714285714</v>
      </c>
    </row>
    <row r="6" customFormat="false" ht="15" hidden="false" customHeight="false" outlineLevel="0" collapsed="false">
      <c r="A6" s="12" t="n">
        <v>2022</v>
      </c>
      <c r="B6" s="13" t="n">
        <f aca="false">IF(C6="","",ROW()-4)</f>
        <v>2</v>
      </c>
      <c r="C6" s="14" t="n">
        <v>1400</v>
      </c>
      <c r="D6" s="15" t="n">
        <f aca="false">IF(C6="","",B6-$B$18)</f>
        <v>-1.5</v>
      </c>
      <c r="E6" s="16" t="n">
        <f aca="false">IF(C6="","",C6-$C$18)</f>
        <v>-134.666666666667</v>
      </c>
      <c r="F6" s="16" t="n">
        <f aca="false">IF(C6="","",D6*E6)</f>
        <v>202</v>
      </c>
      <c r="G6" s="15" t="n">
        <f aca="false">IF(C6="","",D6^2)</f>
        <v>2.25</v>
      </c>
      <c r="I6" s="17" t="s">
        <v>33</v>
      </c>
      <c r="J6" s="19" t="n">
        <f aca="false">IF(J5="","",C18-J5*B18)</f>
        <v>1089.86666666667</v>
      </c>
    </row>
    <row r="7" customFormat="false" ht="15" hidden="false" customHeight="false" outlineLevel="0" collapsed="false">
      <c r="A7" s="12" t="n">
        <v>2023</v>
      </c>
      <c r="B7" s="13" t="n">
        <f aca="false">IF(C7="","",ROW()-4)</f>
        <v>3</v>
      </c>
      <c r="C7" s="14" t="n">
        <v>1450</v>
      </c>
      <c r="D7" s="15" t="n">
        <f aca="false">IF(C7="","",B7-$B$18)</f>
        <v>-0.5</v>
      </c>
      <c r="E7" s="16" t="n">
        <f aca="false">IF(C7="","",C7-$C$18)</f>
        <v>-84.6666666666667</v>
      </c>
      <c r="F7" s="16" t="n">
        <f aca="false">IF(C7="","",D7*E7)</f>
        <v>42.3333333333334</v>
      </c>
      <c r="G7" s="15" t="n">
        <f aca="false">IF(C7="","",D7^2)</f>
        <v>0.25</v>
      </c>
      <c r="I7" s="5" t="s">
        <v>34</v>
      </c>
      <c r="J7" s="20" t="n">
        <f aca="false">IFERROR(SLOPE(C5:C16,B5:B16),"")</f>
        <v>127.085714285714</v>
      </c>
    </row>
    <row r="8" customFormat="false" ht="15" hidden="false" customHeight="false" outlineLevel="0" collapsed="false">
      <c r="A8" s="12" t="n">
        <v>2024</v>
      </c>
      <c r="B8" s="13" t="n">
        <f aca="false">IF(C8="","",ROW()-4)</f>
        <v>4</v>
      </c>
      <c r="C8" s="14" t="n">
        <v>1598</v>
      </c>
      <c r="D8" s="15" t="n">
        <f aca="false">IF(C8="","",B8-$B$18)</f>
        <v>0.5</v>
      </c>
      <c r="E8" s="16" t="n">
        <f aca="false">IF(C8="","",C8-$C$18)</f>
        <v>63.3333333333333</v>
      </c>
      <c r="F8" s="16" t="n">
        <f aca="false">IF(C8="","",D8*E8)</f>
        <v>31.6666666666666</v>
      </c>
      <c r="G8" s="15" t="n">
        <f aca="false">IF(C8="","",D8^2)</f>
        <v>0.25</v>
      </c>
      <c r="I8" s="5" t="s">
        <v>35</v>
      </c>
      <c r="J8" s="15" t="n">
        <f aca="false">IFERROR(INTERCEPT(C5:C16,B5:B16),"")</f>
        <v>1089.86666666667</v>
      </c>
    </row>
    <row r="9" customFormat="false" ht="23.85" hidden="false" customHeight="false" outlineLevel="0" collapsed="false">
      <c r="A9" s="12" t="n">
        <v>2025</v>
      </c>
      <c r="B9" s="13" t="n">
        <f aca="false">IF(C9="","",ROW()-4)</f>
        <v>5</v>
      </c>
      <c r="C9" s="14" t="n">
        <v>1650</v>
      </c>
      <c r="D9" s="15" t="n">
        <f aca="false">IF(C9="","",B9-$B$18)</f>
        <v>1.5</v>
      </c>
      <c r="E9" s="16" t="n">
        <f aca="false">IF(C9="","",C9-$C$18)</f>
        <v>115.333333333333</v>
      </c>
      <c r="F9" s="16" t="n">
        <f aca="false">IF(C9="","",D9*E9)</f>
        <v>173</v>
      </c>
      <c r="G9" s="15" t="n">
        <f aca="false">IF(C9="","",D9^2)</f>
        <v>2.25</v>
      </c>
      <c r="I9" s="5" t="s">
        <v>36</v>
      </c>
      <c r="J9" s="20" t="n">
        <f aca="false">IF(B19&lt;2,"",(INDEX(C5:C16,B19)-C5)/(B19-1))</f>
        <v>142</v>
      </c>
    </row>
    <row r="10" customFormat="false" ht="15" hidden="false" customHeight="false" outlineLevel="0" collapsed="false">
      <c r="A10" s="12" t="n">
        <v>2026</v>
      </c>
      <c r="B10" s="13" t="n">
        <f aca="false">IF(C10="","",ROW()-4)</f>
        <v>6</v>
      </c>
      <c r="C10" s="14" t="n">
        <v>1910</v>
      </c>
      <c r="D10" s="15" t="n">
        <f aca="false">IF(C10="","",B10-$B$18)</f>
        <v>2.5</v>
      </c>
      <c r="E10" s="16" t="n">
        <f aca="false">IF(C10="","",C10-$C$18)</f>
        <v>375.333333333333</v>
      </c>
      <c r="F10" s="16" t="n">
        <f aca="false">IF(C10="","",D10*E10)</f>
        <v>938.333333333333</v>
      </c>
      <c r="G10" s="15" t="n">
        <f aca="false">IF(C10="","",D10^2)</f>
        <v>6.25</v>
      </c>
      <c r="I10" s="5" t="s">
        <v>37</v>
      </c>
      <c r="J10" s="15" t="n">
        <f aca="false">IF(J9="","",C5-J9*1)</f>
        <v>1058</v>
      </c>
    </row>
    <row r="11" customFormat="false" ht="15" hidden="false" customHeight="false" outlineLevel="0" collapsed="false">
      <c r="A11" s="12"/>
      <c r="B11" s="13" t="str">
        <f aca="false">IF(C11="","",ROW()-4)</f>
        <v/>
      </c>
      <c r="C11" s="14"/>
      <c r="D11" s="15" t="str">
        <f aca="false">IF(C11="","",B11-$B$18)</f>
        <v/>
      </c>
      <c r="E11" s="16" t="str">
        <f aca="false">IF(C11="","",C11-$C$18)</f>
        <v/>
      </c>
      <c r="F11" s="16" t="str">
        <f aca="false">IF(C11="","",D11*E11)</f>
        <v/>
      </c>
      <c r="G11" s="15" t="str">
        <f aca="false">IF(C11="","",D11^2)</f>
        <v/>
      </c>
      <c r="I11" s="5" t="s">
        <v>38</v>
      </c>
      <c r="J11" s="15" t="n">
        <f aca="false">IF(B19&lt;2,"",AVERAGEIF(B5:B16,"&lt;="&amp;B19/2))</f>
        <v>2</v>
      </c>
    </row>
    <row r="12" customFormat="false" ht="15" hidden="false" customHeight="false" outlineLevel="0" collapsed="false">
      <c r="A12" s="12"/>
      <c r="B12" s="13" t="str">
        <f aca="false">IF(C12="","",ROW()-4)</f>
        <v/>
      </c>
      <c r="C12" s="14"/>
      <c r="D12" s="15" t="str">
        <f aca="false">IF(C12="","",B12-$B$18)</f>
        <v/>
      </c>
      <c r="E12" s="16" t="str">
        <f aca="false">IF(C12="","",C12-$C$18)</f>
        <v/>
      </c>
      <c r="F12" s="16" t="str">
        <f aca="false">IF(C12="","",D12*E12)</f>
        <v/>
      </c>
      <c r="G12" s="15" t="str">
        <f aca="false">IF(C12="","",D12^2)</f>
        <v/>
      </c>
      <c r="I12" s="5" t="s">
        <v>39</v>
      </c>
      <c r="J12" s="16" t="n">
        <f aca="false">IF(B19&lt;2,"",AVERAGEIF(B5:B16,"&lt;="&amp;B19/2,C5:C16))</f>
        <v>1350</v>
      </c>
    </row>
    <row r="13" customFormat="false" ht="15" hidden="false" customHeight="false" outlineLevel="0" collapsed="false">
      <c r="A13" s="12"/>
      <c r="B13" s="13" t="str">
        <f aca="false">IF(C13="","",ROW()-4)</f>
        <v/>
      </c>
      <c r="C13" s="14"/>
      <c r="D13" s="15" t="str">
        <f aca="false">IF(C13="","",B13-$B$18)</f>
        <v/>
      </c>
      <c r="E13" s="16" t="str">
        <f aca="false">IF(C13="","",C13-$C$18)</f>
        <v/>
      </c>
      <c r="F13" s="16" t="str">
        <f aca="false">IF(C13="","",D13*E13)</f>
        <v/>
      </c>
      <c r="G13" s="15" t="str">
        <f aca="false">IF(C13="","",D13^2)</f>
        <v/>
      </c>
      <c r="I13" s="5" t="s">
        <v>40</v>
      </c>
      <c r="J13" s="15" t="n">
        <f aca="false">IF(B19&lt;2,"",AVERAGEIF(B5:B16,"&gt;"&amp;B19/2))</f>
        <v>5</v>
      </c>
    </row>
    <row r="14" customFormat="false" ht="15" hidden="false" customHeight="false" outlineLevel="0" collapsed="false">
      <c r="A14" s="12"/>
      <c r="B14" s="13" t="str">
        <f aca="false">IF(C14="","",ROW()-4)</f>
        <v/>
      </c>
      <c r="C14" s="14"/>
      <c r="D14" s="15" t="str">
        <f aca="false">IF(C14="","",B14-$B$18)</f>
        <v/>
      </c>
      <c r="E14" s="16" t="str">
        <f aca="false">IF(C14="","",C14-$C$18)</f>
        <v/>
      </c>
      <c r="F14" s="16" t="str">
        <f aca="false">IF(C14="","",D14*E14)</f>
        <v/>
      </c>
      <c r="G14" s="15" t="str">
        <f aca="false">IF(C14="","",D14^2)</f>
        <v/>
      </c>
      <c r="I14" s="5" t="s">
        <v>41</v>
      </c>
      <c r="J14" s="16" t="n">
        <f aca="false">IF(B19&lt;2,"",AVERAGEIF(B5:B16,"&gt;"&amp;B19/2,C5:C16))</f>
        <v>1719.33333333333</v>
      </c>
    </row>
    <row r="15" customFormat="false" ht="15" hidden="false" customHeight="false" outlineLevel="0" collapsed="false">
      <c r="A15" s="12"/>
      <c r="B15" s="13" t="str">
        <f aca="false">IF(C15="","",ROW()-4)</f>
        <v/>
      </c>
      <c r="C15" s="14"/>
      <c r="D15" s="15" t="str">
        <f aca="false">IF(C15="","",B15-$B$18)</f>
        <v/>
      </c>
      <c r="E15" s="16" t="str">
        <f aca="false">IF(C15="","",C15-$C$18)</f>
        <v/>
      </c>
      <c r="F15" s="16" t="str">
        <f aca="false">IF(C15="","",D15*E15)</f>
        <v/>
      </c>
      <c r="G15" s="15" t="str">
        <f aca="false">IF(C15="","",D15^2)</f>
        <v/>
      </c>
      <c r="I15" s="5" t="s">
        <v>42</v>
      </c>
      <c r="J15" s="20" t="n">
        <f aca="false">IF(J11="","",(J14-J12)/(J13-J11))</f>
        <v>123.111111111111</v>
      </c>
    </row>
    <row r="16" customFormat="false" ht="15" hidden="false" customHeight="false" outlineLevel="0" collapsed="false">
      <c r="A16" s="12"/>
      <c r="B16" s="13" t="str">
        <f aca="false">IF(C16="","",ROW()-4)</f>
        <v/>
      </c>
      <c r="C16" s="14"/>
      <c r="D16" s="15" t="str">
        <f aca="false">IF(C16="","",B16-$B$18)</f>
        <v/>
      </c>
      <c r="E16" s="16" t="str">
        <f aca="false">IF(C16="","",C16-$C$18)</f>
        <v/>
      </c>
      <c r="F16" s="16" t="str">
        <f aca="false">IF(C16="","",D16*E16)</f>
        <v/>
      </c>
      <c r="G16" s="15" t="str">
        <f aca="false">IF(C16="","",D16^2)</f>
        <v/>
      </c>
      <c r="I16" s="5" t="s">
        <v>43</v>
      </c>
      <c r="J16" s="15" t="n">
        <f aca="false">IF(J15="","",J12-J15*J11)</f>
        <v>1103.77777777778</v>
      </c>
    </row>
    <row r="17" customFormat="false" ht="22.35" hidden="false" customHeight="false" outlineLevel="0" collapsed="false">
      <c r="A17" s="17" t="s">
        <v>44</v>
      </c>
      <c r="B17" s="21" t="n">
        <f aca="false">SUM(B5:B16)</f>
        <v>21</v>
      </c>
      <c r="C17" s="22" t="n">
        <f aca="false">SUM(C5:C16)</f>
        <v>9208</v>
      </c>
      <c r="D17" s="23"/>
      <c r="E17" s="23"/>
      <c r="F17" s="22" t="n">
        <f aca="false">SUM(F5:F16)</f>
        <v>2224</v>
      </c>
      <c r="G17" s="19" t="n">
        <f aca="false">SUM(G5:G16)</f>
        <v>17.5</v>
      </c>
      <c r="I17" s="24" t="s">
        <v>45</v>
      </c>
    </row>
    <row r="18" customFormat="false" ht="15" hidden="false" customHeight="false" outlineLevel="0" collapsed="false">
      <c r="A18" s="17" t="s">
        <v>46</v>
      </c>
      <c r="B18" s="19" t="n">
        <f aca="false">IF(COUNT(C5:C16)=0,"",AVERAGE(B5:B16))</f>
        <v>3.5</v>
      </c>
      <c r="C18" s="22" t="n">
        <f aca="false">IF(COUNT(C5:C16)=0,"",AVERAGE(C5:C16))</f>
        <v>1534.66666666667</v>
      </c>
      <c r="D18" s="23"/>
      <c r="E18" s="23"/>
      <c r="F18" s="23"/>
      <c r="G18" s="23"/>
    </row>
    <row r="19" customFormat="false" ht="21.75" hidden="false" customHeight="true" outlineLevel="0" collapsed="false">
      <c r="A19" s="5" t="s">
        <v>47</v>
      </c>
      <c r="B19" s="13" t="n">
        <f aca="false">COUNT(C5:C16)</f>
        <v>6</v>
      </c>
      <c r="I19" s="11" t="s">
        <v>48</v>
      </c>
      <c r="J19" s="11" t="s">
        <v>49</v>
      </c>
    </row>
    <row r="20" customFormat="false" ht="23.85" hidden="false" customHeight="false" outlineLevel="0" collapsed="false">
      <c r="I20" s="5" t="s">
        <v>50</v>
      </c>
      <c r="J20" s="25" t="n">
        <v>7</v>
      </c>
    </row>
    <row r="21" customFormat="false" ht="15" hidden="false" customHeight="false" outlineLevel="0" collapsed="false">
      <c r="I21" s="17" t="s">
        <v>51</v>
      </c>
      <c r="J21" s="22" t="n">
        <f aca="false">IF(J5="","",J5*J20+J6)</f>
        <v>1979.46666666667</v>
      </c>
    </row>
    <row r="22" customFormat="false" ht="15" hidden="false" customHeight="false" outlineLevel="0" collapsed="false">
      <c r="I22" s="5" t="s">
        <v>52</v>
      </c>
      <c r="J22" s="16" t="n">
        <f aca="false">IF(J9="","",J9*J20+J10)</f>
        <v>2052</v>
      </c>
    </row>
    <row r="23" customFormat="false" ht="15" hidden="false" customHeight="false" outlineLevel="0" collapsed="false">
      <c r="I23" s="5" t="s">
        <v>53</v>
      </c>
      <c r="J23" s="16" t="n">
        <f aca="false">IF(J15="","",J15*J20+J16)</f>
        <v>1965.55555555556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3"/>
    <col collapsed="false" customWidth="true" hidden="false" outlineLevel="0" max="6" min="6" style="0" width="15"/>
  </cols>
  <sheetData>
    <row r="1" customFormat="false" ht="17.35" hidden="false" customHeight="false" outlineLevel="0" collapsed="false">
      <c r="A1" s="1" t="s">
        <v>54</v>
      </c>
    </row>
    <row r="2" customFormat="false" ht="15" hidden="false" customHeight="false" outlineLevel="0" collapsed="false">
      <c r="A2" s="2" t="s">
        <v>55</v>
      </c>
    </row>
    <row r="4" customFormat="false" ht="21.75" hidden="false" customHeight="true" outlineLevel="0" collapsed="false">
      <c r="A4" s="11" t="s">
        <v>56</v>
      </c>
      <c r="B4" s="11" t="s">
        <v>57</v>
      </c>
      <c r="C4" s="11" t="s">
        <v>58</v>
      </c>
      <c r="D4" s="11" t="s">
        <v>59</v>
      </c>
      <c r="E4" s="11" t="s">
        <v>60</v>
      </c>
      <c r="F4" s="11" t="s">
        <v>44</v>
      </c>
    </row>
    <row r="5" customFormat="false" ht="15" hidden="false" customHeight="false" outlineLevel="0" collapsed="false">
      <c r="A5" s="12" t="n">
        <v>2023</v>
      </c>
      <c r="B5" s="6" t="n">
        <v>280</v>
      </c>
      <c r="C5" s="6" t="n">
        <v>760</v>
      </c>
      <c r="D5" s="6" t="n">
        <v>560</v>
      </c>
      <c r="E5" s="6" t="n">
        <v>400</v>
      </c>
      <c r="F5" s="8" t="n">
        <f aca="false">IF(COUNT(B5:E5)=0,"",SUM(B5:E5))</f>
        <v>2000</v>
      </c>
    </row>
    <row r="6" customFormat="false" ht="15" hidden="false" customHeight="false" outlineLevel="0" collapsed="false">
      <c r="A6" s="12" t="n">
        <v>2024</v>
      </c>
      <c r="B6" s="6" t="n">
        <v>310</v>
      </c>
      <c r="C6" s="6" t="n">
        <v>840</v>
      </c>
      <c r="D6" s="6" t="n">
        <v>610</v>
      </c>
      <c r="E6" s="6" t="n">
        <v>440</v>
      </c>
      <c r="F6" s="8" t="n">
        <f aca="false">IF(COUNT(B6:E6)=0,"",SUM(B6:E6))</f>
        <v>2200</v>
      </c>
    </row>
    <row r="7" customFormat="false" ht="15" hidden="false" customHeight="false" outlineLevel="0" collapsed="false">
      <c r="A7" s="12" t="n">
        <v>2025</v>
      </c>
      <c r="B7" s="6" t="n">
        <v>320</v>
      </c>
      <c r="C7" s="6" t="n">
        <v>870</v>
      </c>
      <c r="D7" s="6" t="n">
        <v>650</v>
      </c>
      <c r="E7" s="6" t="n">
        <v>460</v>
      </c>
      <c r="F7" s="8" t="n">
        <f aca="false">IF(COUNT(B7:E7)=0,"",SUM(B7:E7))</f>
        <v>2300</v>
      </c>
    </row>
    <row r="8" customFormat="false" ht="15" hidden="false" customHeight="false" outlineLevel="0" collapsed="false">
      <c r="A8" s="12" t="n">
        <v>2026</v>
      </c>
      <c r="B8" s="6" t="n">
        <v>350</v>
      </c>
      <c r="C8" s="6" t="n">
        <v>950</v>
      </c>
      <c r="D8" s="6" t="n">
        <v>700</v>
      </c>
      <c r="E8" s="6" t="n">
        <v>500</v>
      </c>
      <c r="F8" s="8" t="n">
        <f aca="false">IF(COUNT(B8:E8)=0,"",SUM(B8:E8))</f>
        <v>2500</v>
      </c>
    </row>
    <row r="9" customFormat="false" ht="15" hidden="false" customHeight="false" outlineLevel="0" collapsed="false">
      <c r="A9" s="12"/>
      <c r="B9" s="6"/>
      <c r="C9" s="6"/>
      <c r="D9" s="6"/>
      <c r="E9" s="6"/>
      <c r="F9" s="8" t="str">
        <f aca="false">IF(COUNT(B9:E9)=0,"",SUM(B9:E9))</f>
        <v/>
      </c>
    </row>
    <row r="10" customFormat="false" ht="15" hidden="false" customHeight="false" outlineLevel="0" collapsed="false">
      <c r="A10" s="17" t="s">
        <v>61</v>
      </c>
      <c r="B10" s="22" t="n">
        <f aca="false">IF(COUNT(B5:B9)=0,"",AVERAGE(B5:B9))</f>
        <v>315</v>
      </c>
      <c r="C10" s="22" t="n">
        <f aca="false">IF(COUNT(C5:C9)=0,"",AVERAGE(C5:C9))</f>
        <v>855</v>
      </c>
      <c r="D10" s="22" t="n">
        <f aca="false">IF(COUNT(D5:D9)=0,"",AVERAGE(D5:D9))</f>
        <v>630</v>
      </c>
      <c r="E10" s="22" t="n">
        <f aca="false">IF(COUNT(E5:E9)=0,"",AVERAGE(E5:E9))</f>
        <v>450</v>
      </c>
      <c r="F10" s="22" t="n">
        <f aca="false">IF(COUNT(B10:E10)=0,"",SUM(B10:E10))</f>
        <v>2250</v>
      </c>
    </row>
    <row r="11" customFormat="false" ht="23.85" hidden="false" customHeight="false" outlineLevel="0" collapsed="false">
      <c r="A11" s="5" t="s">
        <v>62</v>
      </c>
      <c r="B11" s="16" t="n">
        <f aca="false">IF(F10="","",F10/4)</f>
        <v>562.5</v>
      </c>
      <c r="C11" s="23"/>
      <c r="D11" s="23"/>
      <c r="E11" s="23"/>
      <c r="F11" s="23"/>
    </row>
    <row r="12" customFormat="false" ht="23.85" hidden="false" customHeight="false" outlineLevel="0" collapsed="false">
      <c r="A12" s="17" t="s">
        <v>63</v>
      </c>
      <c r="B12" s="18" t="n">
        <f aca="false">IF(OR(B10="",$B$11=""),"",B10/$B$11)</f>
        <v>0.56</v>
      </c>
      <c r="C12" s="18" t="n">
        <f aca="false">IF(OR(C10="",$B$11=""),"",C10/$B$11)</f>
        <v>1.52</v>
      </c>
      <c r="D12" s="18" t="n">
        <f aca="false">IF(OR(D10="",$B$11=""),"",D10/$B$11)</f>
        <v>1.12</v>
      </c>
      <c r="E12" s="18" t="n">
        <f aca="false">IF(OR(E10="",$B$11=""),"",E10/$B$11)</f>
        <v>0.8</v>
      </c>
      <c r="F12" s="20" t="n">
        <f aca="false">IF(COUNT(B12:E12)=0,"",SUM(B12:E12))</f>
        <v>4</v>
      </c>
    </row>
    <row r="13" customFormat="false" ht="15" hidden="false" customHeight="false" outlineLevel="0" collapsed="false">
      <c r="A13" s="5" t="s">
        <v>64</v>
      </c>
      <c r="B13" s="26" t="str">
        <f aca="false">IF(F12="","",IF(ROUND(F12,6)=4,"OK","Écart"))</f>
        <v>OK</v>
      </c>
      <c r="C13" s="23"/>
      <c r="D13" s="23"/>
      <c r="E13" s="23"/>
      <c r="F13" s="23"/>
    </row>
    <row r="15" customFormat="false" ht="23.85" hidden="false" customHeight="false" outlineLevel="0" collapsed="false">
      <c r="A15" s="17" t="s">
        <v>65</v>
      </c>
      <c r="B15" s="6" t="n">
        <v>2650</v>
      </c>
    </row>
    <row r="16" customFormat="false" ht="23.85" hidden="false" customHeight="false" outlineLevel="0" collapsed="false">
      <c r="A16" s="17" t="s">
        <v>66</v>
      </c>
      <c r="B16" s="22" t="n">
        <f aca="false">IF(OR($B$15="",B12=""),"",$B$15/4*B12)</f>
        <v>371</v>
      </c>
      <c r="C16" s="22" t="n">
        <f aca="false">IF(OR($B$15="",C12=""),"",$B$15/4*C12)</f>
        <v>1007</v>
      </c>
      <c r="D16" s="22" t="n">
        <f aca="false">IF(OR($B$15="",D12=""),"",$B$15/4*D12)</f>
        <v>742</v>
      </c>
      <c r="E16" s="22" t="n">
        <f aca="false">IF(OR($B$15="",E12=""),"",$B$15/4*E12)</f>
        <v>530</v>
      </c>
      <c r="F16" s="22" t="n">
        <f aca="false">IF(COUNT(B16:E16)=0,"",SUM(B16:E16))</f>
        <v>2650</v>
      </c>
    </row>
    <row r="17" customFormat="false" ht="15" hidden="false" customHeight="false" outlineLevel="0" collapsed="false">
      <c r="A17" s="5" t="s">
        <v>67</v>
      </c>
      <c r="B17" s="27" t="n">
        <f aca="false">IF(OR($F$16="",B16=""),"",B16/$F$16)</f>
        <v>0.14</v>
      </c>
      <c r="C17" s="27" t="n">
        <f aca="false">IF(OR($F$16="",C16=""),"",C16/$F$16)</f>
        <v>0.38</v>
      </c>
      <c r="D17" s="27" t="n">
        <f aca="false">IF(OR($F$16="",D16=""),"",D16/$F$16)</f>
        <v>0.28</v>
      </c>
      <c r="E17" s="27" t="n">
        <f aca="false">IF(OR($F$16="",E16=""),"",E16/$F$16)</f>
        <v>0.2</v>
      </c>
      <c r="F17" s="2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2026-10-16T14:13:25Z</dcterms:created>
  <dc:creator>openpyxl</dc:creator>
  <dc:description/>
  <dc:language>en-US</dc:language>
  <cp:lastModifiedBy/>
  <dcterms:modified xsi:type="dcterms:W3CDTF">2026-10-16T14:13:25Z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