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Compte de résultat" sheetId="2" state="visible" r:id="rId4"/>
    <sheet name="SIG et CAF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<sst xmlns="http://schemas.openxmlformats.org/spreadsheetml/2006/main" count="133" uniqueCount="123">
  <si>
    <t xml:space="preserve">Compte de résultat, soldes intermédiaires de gestion et CAF</t>
  </si>
  <si>
    <t xml:space="preserve">Modèle gratuit Espace commercial – BTS MCO, gestion opérationnelle (E7)</t>
  </si>
  <si>
    <t xml:space="preserve">À quoi sert ce classeur</t>
  </si>
  <si>
    <t xml:space="preserve">Saisir les produits et les charges de l’exercice dans la feuille « Compte de résultat » (présentation en liste, modèle officiel depuis 2025) : les résultats, les soldes intermédiaires de gestion en % du chiffre d’affaires, la capacité d’autofinancement et les ratios se calculent automatiquement.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</si>
  <si>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</si>
  <si>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</si>
  <si>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</si>
  <si>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</si>
  <si>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</si>
  <si>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</si>
  <si>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Épicerie fine Belle Saison, exercice N (exemple chiffré du cours « Le compte de résultat ») : 500 000 € de ventes, résultat net 30 000 €, CAF 43 000 €.</t>
  </si>
  <si>
    <t xml:space="preserve">Les feuilles</t>
  </si>
  <si>
    <t xml:space="preserve">Compte de résultat</t>
  </si>
  <si>
    <t xml:space="preserve">produits et charges à saisir, résultats et contrôle</t>
  </si>
  <si>
    <t xml:space="preserve">SIG et CAF</t>
  </si>
  <si>
    <t xml:space="preserve">soldes intermédiaires de gestion, capacité d’autofinancement et ratios (calculés)</t>
  </si>
  <si>
    <t xml:space="preserve">Les formules du cours</t>
  </si>
  <si>
    <t xml:space="preserve">Marge commerciale = ventes de marchandises – coût d’achat des marchandises vendues (achats + stock initial – stock final)</t>
  </si>
  <si>
    <t xml:space="preserve">Valeur ajoutée = marge commerciale + production de l’exercice – consommations en provenance des tiers</t>
  </si>
  <si>
    <t xml:space="preserve">EBE = valeur ajoutée + subventions – impôts et taxes – charges de personnel</t>
  </si>
  <si>
    <t xml:space="preserve">CAF = résultat net + dotations – reprises – plus-values de cession (+ moins-values)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</si>
  <si>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</si>
  <si>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</si>
  <si>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Compte de résultat (présentation en liste)</t>
  </si>
  <si>
    <t xml:space="preserve">Saisir les montants en euros, hors taxes ; les totaux et les résultats se calculent.</t>
  </si>
  <si>
    <t xml:space="preserve">Entreprise</t>
  </si>
  <si>
    <t xml:space="preserve">Épicerie Belle Saison</t>
  </si>
  <si>
    <t xml:space="preserve">Exercice</t>
  </si>
  <si>
    <t xml:space="preserve">N</t>
  </si>
  <si>
    <t xml:space="preserve">Postes</t>
  </si>
  <si>
    <t xml:space="preserve">Montants (€)</t>
  </si>
  <si>
    <t xml:space="preserve">Aide</t>
  </si>
  <si>
    <t xml:space="preserve">Produits d’exploitation</t>
  </si>
  <si>
    <t xml:space="preserve">Ventes de marchandises</t>
  </si>
  <si>
    <t xml:space="preserve">chiffre d’affaires de la revente de marchandises, HT</t>
  </si>
  <si>
    <t xml:space="preserve">Production vendue (biens et services)</t>
  </si>
  <si>
    <t xml:space="preserve">prestations de services, produits fabriqués vendus</t>
  </si>
  <si>
    <t xml:space="preserve">Production stockée</t>
  </si>
  <si>
    <t xml:space="preserve">stock final – stock initial de produits fabriqués (négative en cas de déstockage)</t>
  </si>
  <si>
    <t xml:space="preserve">Production immobilisée</t>
  </si>
  <si>
    <t xml:space="preserve">Subventions d’exploitation</t>
  </si>
  <si>
    <t xml:space="preserve">Reprises sur dépréciations et provisions</t>
  </si>
  <si>
    <t xml:space="preserve">Autres produits (dont cessions d’immobilisations depuis 2025)</t>
  </si>
  <si>
    <t xml:space="preserve">Total des produits d’exploitation</t>
  </si>
  <si>
    <t xml:space="preserve">Charges d’exploitation</t>
  </si>
  <si>
    <t xml:space="preserve">Achats de marchandises</t>
  </si>
  <si>
    <t xml:space="preserve">   Stock initial de marchandises (pour mémoire)</t>
  </si>
  <si>
    <t xml:space="preserve">sert au calcul de la variation de stock</t>
  </si>
  <si>
    <t xml:space="preserve">   Stock final de marchandises (pour mémoire)</t>
  </si>
  <si>
    <t xml:space="preserve">Variation de stock de marchandises (stock initial – stock final)</t>
  </si>
  <si>
    <t xml:space="preserve">négative quand le stock augmente</t>
  </si>
  <si>
    <t xml:space="preserve">Achats d’approvisionnements (matières premières, autres)</t>
  </si>
  <si>
    <t xml:space="preserve">Variation de stock d’approvisionnements</t>
  </si>
  <si>
    <t xml:space="preserve">stock initial – stock final</t>
  </si>
  <si>
    <t xml:space="preserve">Autres achats et charges externes</t>
  </si>
  <si>
    <t xml:space="preserve">loyer, énergie, publicité, honoraires…</t>
  </si>
  <si>
    <t xml:space="preserve">Impôts, taxes et versements assimilés</t>
  </si>
  <si>
    <t xml:space="preserve">Salaires et traitements</t>
  </si>
  <si>
    <t xml:space="preserve">Charges sociales</t>
  </si>
  <si>
    <t xml:space="preserve">Dotations aux amortissements et provisions</t>
  </si>
  <si>
    <t xml:space="preserve">Autres charges (dont valeur comptable des immobilisations cédées)</t>
  </si>
  <si>
    <t xml:space="preserve">Total des charges d’exploitation</t>
  </si>
  <si>
    <t xml:space="preserve">Résultat d’exploitation</t>
  </si>
  <si>
    <t xml:space="preserve">Produits financiers</t>
  </si>
  <si>
    <t xml:space="preserve">Charges financières (intérêts des emprunts…)</t>
  </si>
  <si>
    <t xml:space="preserve">Résultat financier</t>
  </si>
  <si>
    <t xml:space="preserve">Résultat courant avant impôts</t>
  </si>
  <si>
    <t xml:space="preserve">Produits exceptionnels</t>
  </si>
  <si>
    <t xml:space="preserve">depuis 2025 : événements majeurs et inhabituels (ici, une expropriation)</t>
  </si>
  <si>
    <t xml:space="preserve">Charges exceptionnelles</t>
  </si>
  <si>
    <t xml:space="preserve">ici, valeur comptable du terrain exproprié</t>
  </si>
  <si>
    <t xml:space="preserve">Résultat exceptionnel</t>
  </si>
  <si>
    <t xml:space="preserve">Participation des salariés aux résultats</t>
  </si>
  <si>
    <t xml:space="preserve">Impôt sur les bénéfices</t>
  </si>
  <si>
    <t xml:space="preserve">Résultat net (bénéfice si positif, perte si négatif)</t>
  </si>
  <si>
    <t xml:space="preserve">Contrôle : total des produits</t>
  </si>
  <si>
    <t xml:space="preserve">Contrôle : total des charges</t>
  </si>
  <si>
    <t xml:space="preserve">Total des produits – total des charges</t>
  </si>
  <si>
    <t xml:space="preserve">Soldes intermédiaires de gestion et capacité d’autofinancement</t>
  </si>
  <si>
    <t xml:space="preserve">Feuille calculée à partir de la feuille « Compte de résultat » ; seules les deux données de cession sont à saisir.</t>
  </si>
  <si>
    <t xml:space="preserve">Soldes</t>
  </si>
  <si>
    <t xml:space="preserve">Calcul</t>
  </si>
  <si>
    <t xml:space="preserve">% du CA</t>
  </si>
  <si>
    <t xml:space="preserve">Chiffre d’affaires HT</t>
  </si>
  <si>
    <t xml:space="preserve">ventes de marchandises + production vendue</t>
  </si>
  <si>
    <t xml:space="preserve">Marge commerciale</t>
  </si>
  <si>
    <t xml:space="preserve">ventes de marchandises – (achats + variation de stock)</t>
  </si>
  <si>
    <t xml:space="preserve">Production de l’exercice</t>
  </si>
  <si>
    <t xml:space="preserve">production vendue + stockée + immobilisée</t>
  </si>
  <si>
    <t xml:space="preserve">Valeur ajoutée</t>
  </si>
  <si>
    <t xml:space="preserve">marge commerciale + production – consommations en provenance des tiers</t>
  </si>
  <si>
    <t xml:space="preserve">Excédent brut d’exploitation (EBE)</t>
  </si>
  <si>
    <t xml:space="preserve">valeur ajoutée + subventions – impôts et taxes – charges de personnel</t>
  </si>
  <si>
    <t xml:space="preserve">EBE + reprises + autres produits – dotations – autres charges</t>
  </si>
  <si>
    <t xml:space="preserve">résultat d’exploitation + produits financiers – charges financières</t>
  </si>
  <si>
    <t xml:space="preserve">produits exceptionnels – charges exceptionnelles</t>
  </si>
  <si>
    <t xml:space="preserve">Résultat net</t>
  </si>
  <si>
    <t xml:space="preserve">résultat courant + résultat exceptionnel – participation – impôt</t>
  </si>
  <si>
    <t xml:space="preserve">Contrôle avec le compte de résultat</t>
  </si>
  <si>
    <t xml:space="preserve">Capacité d’autofinancement</t>
  </si>
  <si>
    <t xml:space="preserve">voir ci-dessus</t>
  </si>
  <si>
    <t xml:space="preserve">+ Dotations aux amortissements et provisions</t>
  </si>
  <si>
    <t xml:space="preserve">charge calculée, sans sortie d’argent</t>
  </si>
  <si>
    <t xml:space="preserve">– Reprises sur amortissements et provisions</t>
  </si>
  <si>
    <t xml:space="preserve">produit calculé, sans entrée d’argent</t>
  </si>
  <si>
    <t xml:space="preserve">Prix de cession des éléments d’actif cédés</t>
  </si>
  <si>
    <t xml:space="preserve">à saisir s’il y a eu une cession (ici, indemnité d’expropriation)</t>
  </si>
  <si>
    <t xml:space="preserve">Valeur comptable des éléments cédés</t>
  </si>
  <si>
    <t xml:space="preserve">à saisir s’il y a eu une cession</t>
  </si>
  <si>
    <t xml:space="preserve">– Plus-value de cession (ou + moins-value)</t>
  </si>
  <si>
    <t xml:space="preserve">prix de cession – valeur comptable</t>
  </si>
  <si>
    <t xml:space="preserve">= Capacité d’autofinancement (CAF)</t>
  </si>
  <si>
    <t xml:space="preserve">résultat net + dotations – reprises – plus-value</t>
  </si>
  <si>
    <t xml:space="preserve">Ratios</t>
  </si>
  <si>
    <t xml:space="preserve">Résultat</t>
  </si>
  <si>
    <t xml:space="preserve">Taux de marque</t>
  </si>
  <si>
    <t xml:space="preserve">marge commerciale ÷ ventes de marchandises</t>
  </si>
  <si>
    <t xml:space="preserve">Taux de marge</t>
  </si>
  <si>
    <t xml:space="preserve">marge commerciale ÷ coût d’achat des marchandises vendues</t>
  </si>
  <si>
    <t xml:space="preserve">Part de l’EBE</t>
  </si>
  <si>
    <t xml:space="preserve">EBE ÷ chiffre d’affaires HT</t>
  </si>
  <si>
    <t xml:space="preserve">Rentabilité (profitabilité)</t>
  </si>
  <si>
    <t xml:space="preserve">résultat net ÷ chiffre d’affaires HT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</si>
</sst>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"/>
    <numFmt numFmtId="166" formatCode="#,##0&quot; €&quot;;\-#,##0&quot; €&quot;"/>
    <numFmt numFmtId="167" formatCode="0.0%"/>
    <numFmt numFmtId="168" formatCode="0.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6FA"/>
      </patternFill>
    </fill>
    <fill>
      <patternFill patternType="solid">
        <fgColor rgb="FFEDEDED"/>
        <bgColor rgb="FFF2F6FA"/>
      </patternFill>
    </fill>
    <fill>
      <patternFill patternType="solid">
        <fgColor rgb="FFDDEBF7"/>
        <bgColor rgb="FFEDEDED"/>
      </patternFill>
    </fill>
    <fill>
      <patternFill patternType="solid">
        <fgColor rgb="FFF2F6FA"/>
        <bgColor rgb="FFEDEDED"/>
      </patternFill>
    </fill>
    <fill>
      <patternFill patternType="solid">
        <fgColor rgb="FFD9D9D9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6FA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5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30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6" customFormat="false" ht="15" hidden="false" customHeight="false" outlineLevel="0" collapsed="false">
      <c r="A16" s="7" t="s">
        <v>14</v>
      </c>
      <c r="B16" s="9" t="s">
        <v>15</v>
      </c>
      <c r="C16" s="9"/>
    </row>
    <row r="18" customFormat="false" ht="15" hidden="false" customHeight="false" outlineLevel="0" collapsed="false">
      <c r="A18" s="3" t="s">
        <v>16</v>
      </c>
    </row>
    <row r="19" customFormat="false" ht="15" hidden="false" customHeight="false" outlineLevel="0" collapsed="false">
      <c r="A19" s="9" t="s">
        <v>17</v>
      </c>
      <c r="B19" s="9"/>
      <c r="C19" s="9"/>
    </row>
    <row r="20" customFormat="false" ht="15" hidden="false" customHeight="false" outlineLevel="0" collapsed="false">
      <c r="A20" s="9" t="s">
        <v>18</v>
      </c>
      <c r="B20" s="9"/>
      <c r="C20" s="9"/>
    </row>
    <row r="21" customFormat="false" ht="15" hidden="false" customHeight="false" outlineLevel="0" collapsed="false">
      <c r="A21" s="9" t="s">
        <v>19</v>
      </c>
      <c r="B21" s="9"/>
      <c r="C21" s="9"/>
    </row>
    <row r="22" customFormat="false" ht="15" hidden="false" customHeight="false" outlineLevel="0" collapsed="false">
      <c r="A22" s="9" t="s">
        <v>20</v>
      </c>
      <c r="B22" s="9"/>
      <c r="C22" s="9"/>
    </row>
    <row r="24" customFormat="false" ht="15" hidden="false" customHeight="false" outlineLevel="0" collapsed="false">
      <c r="A24" s="2" t="s">
        <v>21</v>
      </c>
    </row>
    <row r="25" customFormat="false" ht="15" hidden="false" customHeight="false" outlineLevel="0" collapsed="false">
      <c r="A25" s="10" t="s">
        <v>22</v>
      </c>
    </row>
  </sheetData>
  <mergeCells count="8">
    <mergeCell ref="A5:C5"/>
    <mergeCell ref="A12:C12"/>
    <mergeCell ref="B15:C15"/>
    <mergeCell ref="B16:C16"/>
    <mergeCell ref="A19:C19"/>
    <mergeCell ref="A20:C20"/>
    <mergeCell ref="A21:C21"/>
    <mergeCell ref="A22:C22"/>
  </mergeCells>
  <hyperlinks>
    <hyperlink ref="A25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15" hidden="false" customHeight="false" outlineLevel="0" collapsed="false">
      <c r="A3" s="5" t="s">
        <v>25</v>
      </c>
      <c r="B3" s="11" t="s">
        <v>26</v>
      </c>
    </row>
    <row r="4" customFormat="false" ht="15" hidden="false" customHeight="false" outlineLevel="0" collapsed="false">
      <c r="A4" s="5" t="s">
        <v>27</v>
      </c>
      <c r="B4" s="11" t="s">
        <v>28</v>
      </c>
    </row>
    <row r="6" customFormat="false" ht="21.75" hidden="false" customHeight="true" outlineLevel="0" collapsed="false">
      <c r="A6" s="12" t="s">
        <v>29</v>
      </c>
      <c r="B6" s="12" t="s">
        <v>30</v>
      </c>
      <c r="C6" s="12" t="s">
        <v>31</v>
      </c>
    </row>
    <row r="7" customFormat="false" ht="15" hidden="false" customHeight="false" outlineLevel="0" collapsed="false">
      <c r="A7" s="13" t="s">
        <v>32</v>
      </c>
      <c r="B7" s="14"/>
      <c r="C7" s="2"/>
    </row>
    <row r="8" customFormat="false" ht="15" hidden="false" customHeight="false" outlineLevel="0" collapsed="false">
      <c r="A8" s="5" t="s">
        <v>33</v>
      </c>
      <c r="B8" s="15" t="n">
        <v>500000</v>
      </c>
      <c r="C8" s="2" t="s">
        <v>34</v>
      </c>
    </row>
    <row r="9" customFormat="false" ht="15" hidden="false" customHeight="false" outlineLevel="0" collapsed="false">
      <c r="A9" s="5" t="s">
        <v>35</v>
      </c>
      <c r="B9" s="15" t="n">
        <v>0</v>
      </c>
      <c r="C9" s="2" t="s">
        <v>36</v>
      </c>
    </row>
    <row r="10" customFormat="false" ht="15" hidden="false" customHeight="false" outlineLevel="0" collapsed="false">
      <c r="A10" s="5" t="s">
        <v>37</v>
      </c>
      <c r="B10" s="15" t="n">
        <v>0</v>
      </c>
      <c r="C10" s="2" t="s">
        <v>38</v>
      </c>
    </row>
    <row r="11" customFormat="false" ht="15" hidden="false" customHeight="false" outlineLevel="0" collapsed="false">
      <c r="A11" s="5" t="s">
        <v>39</v>
      </c>
      <c r="B11" s="15" t="n">
        <v>0</v>
      </c>
      <c r="C11" s="2"/>
    </row>
    <row r="12" customFormat="false" ht="15" hidden="false" customHeight="false" outlineLevel="0" collapsed="false">
      <c r="A12" s="5" t="s">
        <v>40</v>
      </c>
      <c r="B12" s="15" t="n">
        <v>0</v>
      </c>
      <c r="C12" s="2"/>
    </row>
    <row r="13" customFormat="false" ht="15" hidden="false" customHeight="false" outlineLevel="0" collapsed="false">
      <c r="A13" s="5" t="s">
        <v>41</v>
      </c>
      <c r="B13" s="15" t="n">
        <v>1000</v>
      </c>
      <c r="C13" s="2"/>
    </row>
    <row r="14" customFormat="false" ht="15" hidden="false" customHeight="false" outlineLevel="0" collapsed="false">
      <c r="A14" s="5" t="s">
        <v>42</v>
      </c>
      <c r="B14" s="15" t="n">
        <v>0</v>
      </c>
      <c r="C14" s="2"/>
    </row>
    <row r="15" customFormat="false" ht="15" hidden="false" customHeight="false" outlineLevel="0" collapsed="false">
      <c r="A15" s="16" t="s">
        <v>43</v>
      </c>
      <c r="B15" s="17" t="n">
        <f aca="false">SUM(B8:B14)</f>
        <v>501000</v>
      </c>
      <c r="C15" s="2"/>
    </row>
    <row r="16" customFormat="false" ht="15" hidden="false" customHeight="false" outlineLevel="0" collapsed="false">
      <c r="A16" s="13" t="s">
        <v>44</v>
      </c>
      <c r="B16" s="14"/>
      <c r="C16" s="2"/>
    </row>
    <row r="17" customFormat="false" ht="15" hidden="false" customHeight="false" outlineLevel="0" collapsed="false">
      <c r="A17" s="5" t="s">
        <v>45</v>
      </c>
      <c r="B17" s="15" t="n">
        <v>310000</v>
      </c>
      <c r="C17" s="2"/>
    </row>
    <row r="18" customFormat="false" ht="15" hidden="false" customHeight="false" outlineLevel="0" collapsed="false">
      <c r="A18" s="5" t="s">
        <v>46</v>
      </c>
      <c r="B18" s="15" t="n">
        <v>40000</v>
      </c>
      <c r="C18" s="2" t="s">
        <v>47</v>
      </c>
    </row>
    <row r="19" customFormat="false" ht="15" hidden="false" customHeight="false" outlineLevel="0" collapsed="false">
      <c r="A19" s="5" t="s">
        <v>48</v>
      </c>
      <c r="B19" s="15" t="n">
        <v>50000</v>
      </c>
      <c r="C19" s="2" t="s">
        <v>47</v>
      </c>
    </row>
    <row r="20" customFormat="false" ht="15" hidden="false" customHeight="false" outlineLevel="0" collapsed="false">
      <c r="A20" s="5" t="s">
        <v>49</v>
      </c>
      <c r="B20" s="18" t="n">
        <f aca="false">B18-B19</f>
        <v>-10000</v>
      </c>
      <c r="C20" s="2" t="s">
        <v>50</v>
      </c>
    </row>
    <row r="21" customFormat="false" ht="15" hidden="false" customHeight="false" outlineLevel="0" collapsed="false">
      <c r="A21" s="5" t="s">
        <v>51</v>
      </c>
      <c r="B21" s="15" t="n">
        <v>0</v>
      </c>
      <c r="C21" s="2"/>
    </row>
    <row r="22" customFormat="false" ht="15" hidden="false" customHeight="false" outlineLevel="0" collapsed="false">
      <c r="A22" s="5" t="s">
        <v>52</v>
      </c>
      <c r="B22" s="15" t="n">
        <v>0</v>
      </c>
      <c r="C22" s="2" t="s">
        <v>53</v>
      </c>
    </row>
    <row r="23" customFormat="false" ht="15" hidden="false" customHeight="false" outlineLevel="0" collapsed="false">
      <c r="A23" s="5" t="s">
        <v>54</v>
      </c>
      <c r="B23" s="15" t="n">
        <v>50000</v>
      </c>
      <c r="C23" s="2" t="s">
        <v>55</v>
      </c>
    </row>
    <row r="24" customFormat="false" ht="15" hidden="false" customHeight="false" outlineLevel="0" collapsed="false">
      <c r="A24" s="5" t="s">
        <v>56</v>
      </c>
      <c r="B24" s="15" t="n">
        <v>6000</v>
      </c>
      <c r="C24" s="2"/>
    </row>
    <row r="25" customFormat="false" ht="15" hidden="false" customHeight="false" outlineLevel="0" collapsed="false">
      <c r="A25" s="5" t="s">
        <v>57</v>
      </c>
      <c r="B25" s="15" t="n">
        <v>60000</v>
      </c>
      <c r="C25" s="2"/>
    </row>
    <row r="26" customFormat="false" ht="15" hidden="false" customHeight="false" outlineLevel="0" collapsed="false">
      <c r="A26" s="5" t="s">
        <v>58</v>
      </c>
      <c r="B26" s="15" t="n">
        <v>24000</v>
      </c>
      <c r="C26" s="2"/>
    </row>
    <row r="27" customFormat="false" ht="15" hidden="false" customHeight="false" outlineLevel="0" collapsed="false">
      <c r="A27" s="5" t="s">
        <v>59</v>
      </c>
      <c r="B27" s="15" t="n">
        <v>16000</v>
      </c>
      <c r="C27" s="2"/>
    </row>
    <row r="28" customFormat="false" ht="15" hidden="false" customHeight="false" outlineLevel="0" collapsed="false">
      <c r="A28" s="5" t="s">
        <v>60</v>
      </c>
      <c r="B28" s="15" t="n">
        <v>0</v>
      </c>
      <c r="C28" s="2"/>
    </row>
    <row r="29" customFormat="false" ht="15" hidden="false" customHeight="false" outlineLevel="0" collapsed="false">
      <c r="A29" s="16" t="s">
        <v>61</v>
      </c>
      <c r="B29" s="17" t="n">
        <f aca="false">B17+B20+SUM(B21:B28)</f>
        <v>456000</v>
      </c>
      <c r="C29" s="2"/>
    </row>
    <row r="30" customFormat="false" ht="15" hidden="false" customHeight="false" outlineLevel="0" collapsed="false">
      <c r="A30" s="16" t="s">
        <v>62</v>
      </c>
      <c r="B30" s="17" t="n">
        <f aca="false">B15-B29</f>
        <v>45000</v>
      </c>
      <c r="C30" s="2"/>
    </row>
    <row r="31" customFormat="false" ht="15" hidden="false" customHeight="false" outlineLevel="0" collapsed="false">
      <c r="A31" s="5" t="s">
        <v>63</v>
      </c>
      <c r="B31" s="15" t="n">
        <v>0</v>
      </c>
      <c r="C31" s="2"/>
    </row>
    <row r="32" customFormat="false" ht="15" hidden="false" customHeight="false" outlineLevel="0" collapsed="false">
      <c r="A32" s="5" t="s">
        <v>64</v>
      </c>
      <c r="B32" s="15" t="n">
        <v>5000</v>
      </c>
      <c r="C32" s="2"/>
    </row>
    <row r="33" customFormat="false" ht="15" hidden="false" customHeight="false" outlineLevel="0" collapsed="false">
      <c r="A33" s="16" t="s">
        <v>65</v>
      </c>
      <c r="B33" s="17" t="n">
        <f aca="false">B31-B32</f>
        <v>-5000</v>
      </c>
      <c r="C33" s="2"/>
    </row>
    <row r="34" customFormat="false" ht="15" hidden="false" customHeight="false" outlineLevel="0" collapsed="false">
      <c r="A34" s="16" t="s">
        <v>66</v>
      </c>
      <c r="B34" s="17" t="n">
        <f aca="false">B30+B33</f>
        <v>40000</v>
      </c>
      <c r="C34" s="2"/>
    </row>
    <row r="35" customFormat="false" ht="15" hidden="false" customHeight="false" outlineLevel="0" collapsed="false">
      <c r="A35" s="5" t="s">
        <v>67</v>
      </c>
      <c r="B35" s="15" t="n">
        <v>8000</v>
      </c>
      <c r="C35" s="2" t="s">
        <v>68</v>
      </c>
    </row>
    <row r="36" customFormat="false" ht="15" hidden="false" customHeight="false" outlineLevel="0" collapsed="false">
      <c r="A36" s="5" t="s">
        <v>69</v>
      </c>
      <c r="B36" s="15" t="n">
        <v>6000</v>
      </c>
      <c r="C36" s="2" t="s">
        <v>70</v>
      </c>
    </row>
    <row r="37" customFormat="false" ht="15" hidden="false" customHeight="false" outlineLevel="0" collapsed="false">
      <c r="A37" s="16" t="s">
        <v>71</v>
      </c>
      <c r="B37" s="17" t="n">
        <f aca="false">B35-B36</f>
        <v>2000</v>
      </c>
      <c r="C37" s="2"/>
    </row>
    <row r="38" customFormat="false" ht="15" hidden="false" customHeight="false" outlineLevel="0" collapsed="false">
      <c r="A38" s="5" t="s">
        <v>72</v>
      </c>
      <c r="B38" s="15" t="n">
        <v>2000</v>
      </c>
      <c r="C38" s="2"/>
    </row>
    <row r="39" customFormat="false" ht="15" hidden="false" customHeight="false" outlineLevel="0" collapsed="false">
      <c r="A39" s="5" t="s">
        <v>73</v>
      </c>
      <c r="B39" s="15" t="n">
        <v>10000</v>
      </c>
      <c r="C39" s="2"/>
    </row>
    <row r="40" customFormat="false" ht="15" hidden="false" customHeight="false" outlineLevel="0" collapsed="false">
      <c r="A40" s="16" t="s">
        <v>74</v>
      </c>
      <c r="B40" s="17" t="n">
        <f aca="false">B34+B37-B38-B39</f>
        <v>30000</v>
      </c>
      <c r="C40" s="2"/>
    </row>
    <row r="42" customFormat="false" ht="15" hidden="false" customHeight="false" outlineLevel="0" collapsed="false">
      <c r="A42" s="5" t="s">
        <v>75</v>
      </c>
      <c r="B42" s="18" t="n">
        <f aca="false">B15+B31+B35</f>
        <v>509000</v>
      </c>
    </row>
    <row r="43" customFormat="false" ht="15" hidden="false" customHeight="false" outlineLevel="0" collapsed="false">
      <c r="A43" s="5" t="s">
        <v>76</v>
      </c>
      <c r="B43" s="18" t="n">
        <f aca="false">B29+B32+B36+B38+B39</f>
        <v>479000</v>
      </c>
    </row>
    <row r="44" customFormat="false" ht="15" hidden="false" customHeight="false" outlineLevel="0" collapsed="false">
      <c r="A44" s="16" t="s">
        <v>77</v>
      </c>
      <c r="B44" s="17" t="n">
        <f aca="false">B42-B43</f>
        <v>30000</v>
      </c>
      <c r="C44" s="19" t="str">
        <f aca="false">IF(ROUND(B44-B40,2)=0,"OK : égal au résultat net","Écart à vérifier")</f>
        <v>OK : égal au résultat net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2"/>
    <col collapsed="false" customWidth="true" hidden="false" outlineLevel="0" max="3" min="3" style="0" width="16"/>
    <col collapsed="false" customWidth="true" hidden="false" outlineLevel="0" max="4" min="4" style="0" width="11"/>
  </cols>
  <sheetData>
    <row r="1" customFormat="false" ht="17.35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21.75" hidden="false" customHeight="true" outlineLevel="0" collapsed="false">
      <c r="A4" s="12" t="s">
        <v>80</v>
      </c>
      <c r="B4" s="12" t="s">
        <v>81</v>
      </c>
      <c r="C4" s="12" t="s">
        <v>30</v>
      </c>
      <c r="D4" s="12" t="s">
        <v>82</v>
      </c>
    </row>
    <row r="5" customFormat="false" ht="15" hidden="false" customHeight="false" outlineLevel="0" collapsed="false">
      <c r="A5" s="16" t="s">
        <v>83</v>
      </c>
      <c r="B5" s="5" t="s">
        <v>84</v>
      </c>
      <c r="C5" s="18" t="n">
        <f aca="false">'Compte de résultat'!B8+'Compte de résultat'!B9</f>
        <v>500000</v>
      </c>
      <c r="D5" s="20" t="n">
        <f aca="false">IF($C$5=0,"",C5/$C$5)</f>
        <v>1</v>
      </c>
    </row>
    <row r="6" customFormat="false" ht="15" hidden="false" customHeight="false" outlineLevel="0" collapsed="false">
      <c r="A6" s="16" t="s">
        <v>85</v>
      </c>
      <c r="B6" s="5" t="s">
        <v>86</v>
      </c>
      <c r="C6" s="18" t="n">
        <f aca="false">'Compte de résultat'!B8-('Compte de résultat'!B17+'Compte de résultat'!B20)</f>
        <v>200000</v>
      </c>
      <c r="D6" s="20" t="n">
        <f aca="false">IF($C$5=0,"",C6/$C$5)</f>
        <v>0.4</v>
      </c>
    </row>
    <row r="7" customFormat="false" ht="15" hidden="false" customHeight="false" outlineLevel="0" collapsed="false">
      <c r="A7" s="16" t="s">
        <v>87</v>
      </c>
      <c r="B7" s="5" t="s">
        <v>88</v>
      </c>
      <c r="C7" s="18" t="n">
        <f aca="false">'Compte de résultat'!B9+'Compte de résultat'!B10+'Compte de résultat'!B11</f>
        <v>0</v>
      </c>
      <c r="D7" s="20" t="n">
        <f aca="false">IF($C$5=0,"",C7/$C$5)</f>
        <v>0</v>
      </c>
    </row>
    <row r="8" customFormat="false" ht="15" hidden="false" customHeight="false" outlineLevel="0" collapsed="false">
      <c r="A8" s="16" t="s">
        <v>89</v>
      </c>
      <c r="B8" s="5" t="s">
        <v>90</v>
      </c>
      <c r="C8" s="18" t="n">
        <f aca="false">C6+C7-('Compte de résultat'!B21+'Compte de résultat'!B22+'Compte de résultat'!B23)</f>
        <v>150000</v>
      </c>
      <c r="D8" s="20" t="n">
        <f aca="false">IF($C$5=0,"",C8/$C$5)</f>
        <v>0.3</v>
      </c>
    </row>
    <row r="9" customFormat="false" ht="15" hidden="false" customHeight="false" outlineLevel="0" collapsed="false">
      <c r="A9" s="16" t="s">
        <v>91</v>
      </c>
      <c r="B9" s="5" t="s">
        <v>92</v>
      </c>
      <c r="C9" s="18" t="n">
        <f aca="false">C8+'Compte de résultat'!B12-'Compte de résultat'!B24-'Compte de résultat'!B25-'Compte de résultat'!B26</f>
        <v>60000</v>
      </c>
      <c r="D9" s="20" t="n">
        <f aca="false">IF($C$5=0,"",C9/$C$5)</f>
        <v>0.12</v>
      </c>
    </row>
    <row r="10" customFormat="false" ht="15" hidden="false" customHeight="false" outlineLevel="0" collapsed="false">
      <c r="A10" s="16" t="s">
        <v>62</v>
      </c>
      <c r="B10" s="5" t="s">
        <v>93</v>
      </c>
      <c r="C10" s="18" t="n">
        <f aca="false">C9+'Compte de résultat'!B13+'Compte de résultat'!B14-'Compte de résultat'!B27-'Compte de résultat'!B28</f>
        <v>45000</v>
      </c>
      <c r="D10" s="20" t="n">
        <f aca="false">IF($C$5=0,"",C10/$C$5)</f>
        <v>0.09</v>
      </c>
    </row>
    <row r="11" customFormat="false" ht="15" hidden="false" customHeight="false" outlineLevel="0" collapsed="false">
      <c r="A11" s="16" t="s">
        <v>66</v>
      </c>
      <c r="B11" s="5" t="s">
        <v>94</v>
      </c>
      <c r="C11" s="18" t="n">
        <f aca="false">C10+'Compte de résultat'!B31-'Compte de résultat'!B32</f>
        <v>40000</v>
      </c>
      <c r="D11" s="20" t="n">
        <f aca="false">IF($C$5=0,"",C11/$C$5)</f>
        <v>0.08</v>
      </c>
    </row>
    <row r="12" customFormat="false" ht="15" hidden="false" customHeight="false" outlineLevel="0" collapsed="false">
      <c r="A12" s="16" t="s">
        <v>71</v>
      </c>
      <c r="B12" s="5" t="s">
        <v>95</v>
      </c>
      <c r="C12" s="18" t="n">
        <f aca="false">'Compte de résultat'!B35-'Compte de résultat'!B36</f>
        <v>2000</v>
      </c>
      <c r="D12" s="20" t="n">
        <f aca="false">IF($C$5=0,"",C12/$C$5)</f>
        <v>0.004</v>
      </c>
    </row>
    <row r="13" customFormat="false" ht="15" hidden="false" customHeight="false" outlineLevel="0" collapsed="false">
      <c r="A13" s="16" t="s">
        <v>96</v>
      </c>
      <c r="B13" s="5" t="s">
        <v>97</v>
      </c>
      <c r="C13" s="17" t="n">
        <f aca="false">C11+C12-'Compte de résultat'!B38-'Compte de résultat'!B39</f>
        <v>30000</v>
      </c>
      <c r="D13" s="20" t="n">
        <f aca="false">IF($C$5=0,"",C13/$C$5)</f>
        <v>0.06</v>
      </c>
    </row>
    <row r="14" customFormat="false" ht="15" hidden="false" customHeight="false" outlineLevel="0" collapsed="false">
      <c r="A14" s="5" t="s">
        <v>98</v>
      </c>
      <c r="B14" s="19" t="str">
        <f aca="false">IF(ROUND(C13-'Compte de résultat'!B40,2)=0,"OK","Écart à vérifier")</f>
        <v>OK</v>
      </c>
    </row>
    <row r="16" customFormat="false" ht="21.75" hidden="false" customHeight="true" outlineLevel="0" collapsed="false">
      <c r="A16" s="12" t="s">
        <v>99</v>
      </c>
      <c r="B16" s="12" t="s">
        <v>81</v>
      </c>
      <c r="C16" s="12" t="s">
        <v>30</v>
      </c>
      <c r="D16" s="12" t="s">
        <v>82</v>
      </c>
    </row>
    <row r="17" customFormat="false" ht="15" hidden="false" customHeight="false" outlineLevel="0" collapsed="false">
      <c r="A17" s="5" t="s">
        <v>96</v>
      </c>
      <c r="B17" s="5" t="s">
        <v>100</v>
      </c>
      <c r="C17" s="18" t="n">
        <f aca="false">C13</f>
        <v>30000</v>
      </c>
      <c r="D17" s="14"/>
    </row>
    <row r="18" customFormat="false" ht="15" hidden="false" customHeight="false" outlineLevel="0" collapsed="false">
      <c r="A18" s="5" t="s">
        <v>101</v>
      </c>
      <c r="B18" s="5" t="s">
        <v>102</v>
      </c>
      <c r="C18" s="18" t="n">
        <f aca="false">'Compte de résultat'!B27</f>
        <v>16000</v>
      </c>
      <c r="D18" s="14"/>
    </row>
    <row r="19" customFormat="false" ht="15" hidden="false" customHeight="false" outlineLevel="0" collapsed="false">
      <c r="A19" s="5" t="s">
        <v>103</v>
      </c>
      <c r="B19" s="5" t="s">
        <v>104</v>
      </c>
      <c r="C19" s="18" t="n">
        <f aca="false">'Compte de résultat'!B13</f>
        <v>1000</v>
      </c>
      <c r="D19" s="14"/>
    </row>
    <row r="20" customFormat="false" ht="15" hidden="false" customHeight="false" outlineLevel="0" collapsed="false">
      <c r="A20" s="5" t="s">
        <v>105</v>
      </c>
      <c r="B20" s="5" t="s">
        <v>106</v>
      </c>
      <c r="C20" s="15" t="n">
        <v>8000</v>
      </c>
      <c r="D20" s="14"/>
    </row>
    <row r="21" customFormat="false" ht="15" hidden="false" customHeight="false" outlineLevel="0" collapsed="false">
      <c r="A21" s="5" t="s">
        <v>107</v>
      </c>
      <c r="B21" s="5" t="s">
        <v>108</v>
      </c>
      <c r="C21" s="15" t="n">
        <v>6000</v>
      </c>
      <c r="D21" s="14"/>
    </row>
    <row r="22" customFormat="false" ht="15" hidden="false" customHeight="false" outlineLevel="0" collapsed="false">
      <c r="A22" s="5" t="s">
        <v>109</v>
      </c>
      <c r="B22" s="5" t="s">
        <v>110</v>
      </c>
      <c r="C22" s="18" t="n">
        <f aca="false">C20-C21</f>
        <v>2000</v>
      </c>
      <c r="D22" s="14"/>
    </row>
    <row r="23" customFormat="false" ht="15" hidden="false" customHeight="false" outlineLevel="0" collapsed="false">
      <c r="A23" s="16" t="s">
        <v>111</v>
      </c>
      <c r="B23" s="5" t="s">
        <v>112</v>
      </c>
      <c r="C23" s="17" t="n">
        <f aca="false">C17+C18-C19-C22</f>
        <v>43000</v>
      </c>
      <c r="D23" s="20" t="n">
        <f aca="false">IF($C$5=0,"",C23/$C$5)</f>
        <v>0.086</v>
      </c>
    </row>
    <row r="25" customFormat="false" ht="21.75" hidden="false" customHeight="true" outlineLevel="0" collapsed="false">
      <c r="A25" s="12" t="s">
        <v>113</v>
      </c>
      <c r="B25" s="12" t="s">
        <v>81</v>
      </c>
      <c r="C25" s="12" t="s">
        <v>114</v>
      </c>
      <c r="D25" s="21"/>
    </row>
    <row r="26" customFormat="false" ht="15" hidden="false" customHeight="false" outlineLevel="0" collapsed="false">
      <c r="A26" s="5" t="s">
        <v>115</v>
      </c>
      <c r="B26" s="5" t="s">
        <v>116</v>
      </c>
      <c r="C26" s="22" t="n">
        <f aca="false">IF('Compte de résultat'!B8=0,"",C6/'Compte de résultat'!B8)</f>
        <v>0.4</v>
      </c>
      <c r="D26" s="14"/>
    </row>
    <row r="27" customFormat="false" ht="15" hidden="false" customHeight="false" outlineLevel="0" collapsed="false">
      <c r="A27" s="5" t="s">
        <v>117</v>
      </c>
      <c r="B27" s="5" t="s">
        <v>118</v>
      </c>
      <c r="C27" s="22" t="n">
        <f aca="false">IF(('Compte de résultat'!B17+'Compte de résultat'!B20)=0,"",C6/('Compte de résultat'!B17+'Compte de résultat'!B20))</f>
        <v>0.666666666666667</v>
      </c>
      <c r="D27" s="14"/>
    </row>
    <row r="28" customFormat="false" ht="15" hidden="false" customHeight="false" outlineLevel="0" collapsed="false">
      <c r="A28" s="5" t="s">
        <v>119</v>
      </c>
      <c r="B28" s="5" t="s">
        <v>120</v>
      </c>
      <c r="C28" s="22" t="n">
        <f aca="false">IF(C5=0,"",C9/C5)</f>
        <v>0.12</v>
      </c>
      <c r="D28" s="14"/>
    </row>
    <row r="29" customFormat="false" ht="15" hidden="false" customHeight="false" outlineLevel="0" collapsed="false">
      <c r="A29" s="5" t="s">
        <v>121</v>
      </c>
      <c r="B29" s="5" t="s">
        <v>122</v>
      </c>
      <c r="C29" s="22" t="n">
        <f aca="false">IF(C5=0,"",C13/C5)</f>
        <v>0.06</v>
      </c>
      <c r="D29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