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'emploi" sheetId="1" state="visible" r:id="rId3"/>
    <sheet name="Bilan comptable" sheetId="2" state="visible" r:id="rId4"/>
    <sheet name="Bilan fonctionnel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<sst xmlns="http://schemas.openxmlformats.org/spreadsheetml/2006/main" count="118" uniqueCount="109">
  <si>
    <t xml:space="preserve">Bilan comptable et bilan fonctionnel</t>
  </si>
  <si>
    <t xml:space="preserve">Modèle gratuit Espace commercial – BTS MCO, gestion opérationnelle (E7)</t>
  </si>
  <si>
    <t xml:space="preserve">À quoi sert ce classeur</t>
  </si>
  <si>
    <t xml:space="preserve">Saisir le bilan comptable (actif en brut et amortissements, passif) : le bilan fonctionnel, le fonds de roulement net global (FRNG), le besoin en fonds de roulement (BFR), la trésorerie nette et les ratios se calculent automatiquement.</t>
  </si>
  <si>
    <t xml:space="preserve">Légende</t>
  </si>
  <si>
    <t xml:space="preserve">Cellule à saisir</t>
  </si>
  <si>
    <t xml:space="preserve">texte bleu sur fond blanc : remplacez la valeur de l’exemple par la vôtre</t>
  </si>
  <si>
    <t xml:space="preserve">Cellule calculée</t>
  </si>
  <si>
    <t xml:space="preserve">fond gris : formule, à ne pas modifier</t>
  </si>
  <si>
    <t xml:space="preserve">Exemple déjà saisi</t>
  </si>
  <si>
    <t xml:space="preserve">Boutique Côté Maison, bilan au 31 décembre N (exemple du cours « Le bilan ») : FRNG 40 000 €, BFR 25 000 €, trésorerie nette 15 000 €.</t>
  </si>
  <si>
    <t xml:space="preserve">Les feuilles</t>
  </si>
  <si>
    <t xml:space="preserve">Bilan comptable</t>
  </si>
  <si>
    <t xml:space="preserve">actif et passif à saisir, données pour les ratios</t>
  </si>
  <si>
    <t xml:space="preserve">Bilan fonctionnel</t>
  </si>
  <si>
    <t xml:space="preserve">grandes masses, FRNG, BFR, trésorerie nette et ratios (calculés)</t>
  </si>
  <si>
    <t xml:space="preserve">Les formules du cours</t>
  </si>
  <si>
    <t xml:space="preserve">FRNG = capitaux permanents (ressources stables) – actif permanent (emplois stables)</t>
  </si>
  <si>
    <t xml:space="preserve">BFR = actif circulant – passif circulant ; trésorerie nette = FRNG – BFR = trésorerie active – trésorerie passive</t>
  </si>
  <si>
    <t xml:space="preserve">Compatible Excel, LibreOffice Calc et Google Sheets. Cours, exercices corrigés et autres modèles :</t>
  </si>
  <si>
    <t xml:space="preserve">https://www.espacecommercial.fr/cours/mco3/modeles-tableaux-vierges.php</t>
  </si>
  <si>
    <t xml:space="preserve">Montants en euros ; actif en valeurs brutes, amortissements et dépréciations.</t>
  </si>
  <si>
    <t xml:space="preserve">Entreprise</t>
  </si>
  <si>
    <t xml:space="preserve">Côté Maison</t>
  </si>
  <si>
    <t xml:space="preserve">Bilan au</t>
  </si>
  <si>
    <t xml:space="preserve">31/12/N</t>
  </si>
  <si>
    <t xml:space="preserve">Actif</t>
  </si>
  <si>
    <t xml:space="preserve">Brut</t>
  </si>
  <si>
    <t xml:space="preserve">Amortissements et dépréciations</t>
  </si>
  <si>
    <t xml:space="preserve">Net</t>
  </si>
  <si>
    <t xml:space="preserve">Passif</t>
  </si>
  <si>
    <t xml:space="preserve">Montants</t>
  </si>
  <si>
    <t xml:space="preserve">Actif immobilisé</t>
  </si>
  <si>
    <t xml:space="preserve">Capitaux propres</t>
  </si>
  <si>
    <t xml:space="preserve">Immobilisations incorporelles (fonds commercial, logiciels)</t>
  </si>
  <si>
    <t xml:space="preserve">Capital</t>
  </si>
  <si>
    <t xml:space="preserve">Immobilisations corporelles (agencement, matériel…)</t>
  </si>
  <si>
    <t xml:space="preserve">Réserves</t>
  </si>
  <si>
    <t xml:space="preserve">Immobilisations financières (dépôts, titres)</t>
  </si>
  <si>
    <t xml:space="preserve">Report à nouveau</t>
  </si>
  <si>
    <t xml:space="preserve">Total actif immobilisé (I)</t>
  </si>
  <si>
    <t xml:space="preserve">Résultat de l’exercice (perte en négatif)</t>
  </si>
  <si>
    <t xml:space="preserve">Actif circulant</t>
  </si>
  <si>
    <t xml:space="preserve">Subventions d’investissement</t>
  </si>
  <si>
    <t xml:space="preserve">Stocks de marchandises</t>
  </si>
  <si>
    <t xml:space="preserve">Total capitaux propres (I)</t>
  </si>
  <si>
    <t xml:space="preserve">Créances clients et comptes rattachés</t>
  </si>
  <si>
    <t xml:space="preserve">Provisions pour risques et charges (II)</t>
  </si>
  <si>
    <t xml:space="preserve">Autres créances</t>
  </si>
  <si>
    <t xml:space="preserve">Dettes</t>
  </si>
  <si>
    <t xml:space="preserve">Valeurs mobilières de placement</t>
  </si>
  <si>
    <t xml:space="preserve">Emprunts et dettes auprès des établissements de crédit</t>
  </si>
  <si>
    <t xml:space="preserve">Disponibilités (banque, caisse)</t>
  </si>
  <si>
    <t xml:space="preserve">   dont concours bancaires courants (découverts)</t>
  </si>
  <si>
    <t xml:space="preserve">Charges constatées d’avance</t>
  </si>
  <si>
    <t xml:space="preserve">Dettes fournisseurs et comptes rattachés</t>
  </si>
  <si>
    <t xml:space="preserve">Total actif circulant (II)</t>
  </si>
  <si>
    <t xml:space="preserve">Dettes fiscales et sociales</t>
  </si>
  <si>
    <t xml:space="preserve">Total général de l’actif (I + II)</t>
  </si>
  <si>
    <t xml:space="preserve">Autres dettes, produits constatés d’avance</t>
  </si>
  <si>
    <t xml:space="preserve">Total dettes (III)</t>
  </si>
  <si>
    <t xml:space="preserve">Total général du passif (I + II + III)</t>
  </si>
  <si>
    <t xml:space="preserve">Contrôle : total du passif = total net de l’actif</t>
  </si>
  <si>
    <t xml:space="preserve">Données pour les ratios</t>
  </si>
  <si>
    <t xml:space="preserve">Chiffre d’affaires HT de l’exercice</t>
  </si>
  <si>
    <t xml:space="preserve">Achats HT de l’exercice</t>
  </si>
  <si>
    <t xml:space="preserve">Taux de TVA</t>
  </si>
  <si>
    <t xml:space="preserve">Bilan fonctionnel, FRNG, BFR et trésorerie</t>
  </si>
  <si>
    <t xml:space="preserve">Feuille calculée à partir de la feuille « Bilan comptable ».</t>
  </si>
  <si>
    <t xml:space="preserve">Actif (emplois)</t>
  </si>
  <si>
    <t xml:space="preserve">Passif (ressources)</t>
  </si>
  <si>
    <t xml:space="preserve">Actif permanent (emplois stables)</t>
  </si>
  <si>
    <t xml:space="preserve">Capitaux permanents (ressources stables)</t>
  </si>
  <si>
    <t xml:space="preserve">Actif immobilisé en valeur brute</t>
  </si>
  <si>
    <t xml:space="preserve">Total actif permanent</t>
  </si>
  <si>
    <t xml:space="preserve">Provisions pour risques et charges</t>
  </si>
  <si>
    <t xml:space="preserve">Actif circulant (valeurs brutes)</t>
  </si>
  <si>
    <t xml:space="preserve">Amortissements et dépréciations de l’actif</t>
  </si>
  <si>
    <t xml:space="preserve">Stocks</t>
  </si>
  <si>
    <t xml:space="preserve">Emprunts (hors concours bancaires courants)</t>
  </si>
  <si>
    <t xml:space="preserve">Créances clients</t>
  </si>
  <si>
    <t xml:space="preserve">Total capitaux permanents</t>
  </si>
  <si>
    <t xml:space="preserve">Autres créances, charges constatées d’avance</t>
  </si>
  <si>
    <t xml:space="preserve">Passif circulant</t>
  </si>
  <si>
    <t xml:space="preserve">Dettes fournisseurs</t>
  </si>
  <si>
    <t xml:space="preserve">Total actif circulant</t>
  </si>
  <si>
    <t xml:space="preserve">Trésorerie active</t>
  </si>
  <si>
    <t xml:space="preserve">Disponibilités</t>
  </si>
  <si>
    <t xml:space="preserve">Total passif circulant</t>
  </si>
  <si>
    <t xml:space="preserve">Total général (= total brut de l’actif)</t>
  </si>
  <si>
    <t xml:space="preserve">Trésorerie passive</t>
  </si>
  <si>
    <t xml:space="preserve">Contrôle : les deux côtés sont égaux au total brut de l’actif</t>
  </si>
  <si>
    <t xml:space="preserve">Concours bancaires courants (découverts)</t>
  </si>
  <si>
    <t xml:space="preserve">Total général</t>
  </si>
  <si>
    <t xml:space="preserve">Équilibre financier</t>
  </si>
  <si>
    <t xml:space="preserve">Fonds de roulement net global (FRNG) = capitaux permanents – actif permanent</t>
  </si>
  <si>
    <t xml:space="preserve">Besoin en fonds de roulement (BFR) = actif circulant – passif circulant</t>
  </si>
  <si>
    <t xml:space="preserve">Trésorerie nette = FRNG – BFR</t>
  </si>
  <si>
    <t xml:space="preserve">Contrôle : trésorerie active – trésorerie passive</t>
  </si>
  <si>
    <t xml:space="preserve">Lecture</t>
  </si>
  <si>
    <t xml:space="preserve">Ratios</t>
  </si>
  <si>
    <t xml:space="preserve">Résultats</t>
  </si>
  <si>
    <t xml:space="preserve">Financement des immobilisations = capitaux permanents ÷ actif permanent (&gt; 1)</t>
  </si>
  <si>
    <t xml:space="preserve">Autonomie financière = capitaux propres ÷ capitaux permanents (&gt; 0,5)</t>
  </si>
  <si>
    <t xml:space="preserve">Rentabilité des capitaux propres = résultat ÷ capitaux propres</t>
  </si>
  <si>
    <t xml:space="preserve">Délai clients (jours) = créances clients × 360 ÷ CA TTC</t>
  </si>
  <si>
    <t xml:space="preserve">Délai fournisseurs (jours) = dettes fournisseurs × 360 ÷ achats TTC</t>
  </si>
  <si>
    <t xml:space="preserve">BFR en jours de chiffre d’affaires = BFR × 360 ÷ CA HT</t>
  </si>
  <si>
    <t xml:space="preserve">Ratio de trésorerie = actif circulant ÷ passif circulant (&gt; 1)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</si>
</sst>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-#,##0"/>
    <numFmt numFmtId="166" formatCode="#,##0&quot; €&quot;;\-#,##0&quot; €&quot;"/>
    <numFmt numFmtId="167" formatCode="0.0%"/>
    <numFmt numFmtId="168" formatCode="0.00"/>
    <numFmt numFmtId="169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D3D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0"/>
      <color rgb="FF1F2D3D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6FA"/>
      </patternFill>
    </fill>
    <fill>
      <patternFill patternType="solid">
        <fgColor rgb="FFEDEDED"/>
        <bgColor rgb="FFF2F6FA"/>
      </patternFill>
    </fill>
    <fill>
      <patternFill patternType="solid">
        <fgColor rgb="FFDDEBF7"/>
        <bgColor rgb="FFEDEDED"/>
      </patternFill>
    </fill>
    <fill>
      <patternFill patternType="solid">
        <fgColor rgb="FFF2F6FA"/>
        <bgColor rgb="FFEDEDED"/>
      </patternFill>
    </fill>
    <fill>
      <patternFill patternType="solid">
        <fgColor rgb="FFD9D9D9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6FA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spacecommercial.fr/cours/mco3/modeles-tableaux-vierges.php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8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0" hidden="false" customHeight="true" outlineLevel="0" collapsed="false">
      <c r="A5" s="4" t="s">
        <v>3</v>
      </c>
      <c r="B5" s="4"/>
      <c r="C5" s="4"/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5" t="s">
        <v>5</v>
      </c>
      <c r="B8" s="6" t="n">
        <v>1000</v>
      </c>
      <c r="C8" s="7" t="s">
        <v>6</v>
      </c>
    </row>
    <row r="9" customFormat="false" ht="15" hidden="false" customHeight="false" outlineLevel="0" collapsed="false">
      <c r="A9" s="5" t="s">
        <v>7</v>
      </c>
      <c r="B9" s="8" t="n">
        <f aca="false">B8*2</f>
        <v>2000</v>
      </c>
      <c r="C9" s="7" t="s">
        <v>8</v>
      </c>
    </row>
    <row r="11" customFormat="false" ht="15" hidden="false" customHeight="false" outlineLevel="0" collapsed="false">
      <c r="A11" s="3" t="s">
        <v>9</v>
      </c>
    </row>
    <row r="12" customFormat="false" ht="30" hidden="false" customHeight="true" outlineLevel="0" collapsed="false">
      <c r="A12" s="4" t="s">
        <v>10</v>
      </c>
      <c r="B12" s="4"/>
      <c r="C12" s="4"/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7" t="s">
        <v>12</v>
      </c>
      <c r="B15" s="9" t="s">
        <v>13</v>
      </c>
      <c r="C15" s="9"/>
    </row>
    <row r="16" customFormat="false" ht="15" hidden="false" customHeight="false" outlineLevel="0" collapsed="false">
      <c r="A16" s="7" t="s">
        <v>14</v>
      </c>
      <c r="B16" s="9" t="s">
        <v>15</v>
      </c>
      <c r="C16" s="9"/>
    </row>
    <row r="18" customFormat="false" ht="15" hidden="false" customHeight="false" outlineLevel="0" collapsed="false">
      <c r="A18" s="3" t="s">
        <v>16</v>
      </c>
    </row>
    <row r="19" customFormat="false" ht="15" hidden="false" customHeight="false" outlineLevel="0" collapsed="false">
      <c r="A19" s="9" t="s">
        <v>17</v>
      </c>
      <c r="B19" s="9"/>
      <c r="C19" s="9"/>
    </row>
    <row r="20" customFormat="false" ht="15" hidden="false" customHeight="false" outlineLevel="0" collapsed="false">
      <c r="A20" s="9" t="s">
        <v>18</v>
      </c>
      <c r="B20" s="9"/>
      <c r="C20" s="9"/>
    </row>
    <row r="22" customFormat="false" ht="15" hidden="false" customHeight="false" outlineLevel="0" collapsed="false">
      <c r="A22" s="2" t="s">
        <v>19</v>
      </c>
    </row>
    <row r="23" customFormat="false" ht="15" hidden="false" customHeight="false" outlineLevel="0" collapsed="false">
      <c r="A23" s="10" t="s">
        <v>20</v>
      </c>
    </row>
  </sheetData>
  <mergeCells count="6">
    <mergeCell ref="A5:C5"/>
    <mergeCell ref="A12:C12"/>
    <mergeCell ref="B15:C15"/>
    <mergeCell ref="B16:C16"/>
    <mergeCell ref="A19:C19"/>
    <mergeCell ref="A20:C20"/>
  </mergeCells>
  <hyperlinks>
    <hyperlink ref="A23" r:id="rId1" display="https://www.espacecommercial.fr/cours/mco3/modeles-tableaux-vierges.ph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3"/>
    <col collapsed="false" customWidth="true" hidden="false" outlineLevel="0" max="3" min="3" style="0" width="17"/>
    <col collapsed="false" customWidth="true" hidden="false" outlineLevel="0" max="4" min="4" style="0" width="13"/>
    <col collapsed="false" customWidth="true" hidden="false" outlineLevel="0" max="5" min="5" style="0" width="3"/>
    <col collapsed="false" customWidth="true" hidden="false" outlineLevel="0" max="6" min="6" style="0" width="48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12</v>
      </c>
    </row>
    <row r="2" customFormat="false" ht="15" hidden="false" customHeight="false" outlineLevel="0" collapsed="false">
      <c r="A2" s="2" t="s">
        <v>21</v>
      </c>
    </row>
    <row r="3" customFormat="false" ht="15" hidden="false" customHeight="false" outlineLevel="0" collapsed="false">
      <c r="A3" s="5" t="s">
        <v>22</v>
      </c>
      <c r="B3" s="11" t="s">
        <v>23</v>
      </c>
      <c r="C3" s="5" t="s">
        <v>24</v>
      </c>
      <c r="D3" s="11" t="s">
        <v>25</v>
      </c>
    </row>
    <row r="5" customFormat="false" ht="31.5" hidden="false" customHeight="true" outlineLevel="0" collapsed="false">
      <c r="A5" s="12" t="s">
        <v>26</v>
      </c>
      <c r="B5" s="12" t="s">
        <v>27</v>
      </c>
      <c r="C5" s="12" t="s">
        <v>28</v>
      </c>
      <c r="D5" s="12" t="s">
        <v>29</v>
      </c>
      <c r="F5" s="12" t="s">
        <v>30</v>
      </c>
      <c r="G5" s="12" t="s">
        <v>31</v>
      </c>
    </row>
    <row r="6" customFormat="false" ht="15" hidden="false" customHeight="false" outlineLevel="0" collapsed="false">
      <c r="A6" s="13" t="s">
        <v>32</v>
      </c>
      <c r="B6" s="14"/>
      <c r="C6" s="14"/>
      <c r="D6" s="14"/>
      <c r="F6" s="13" t="s">
        <v>33</v>
      </c>
      <c r="G6" s="14"/>
    </row>
    <row r="7" customFormat="false" ht="23.85" hidden="false" customHeight="false" outlineLevel="0" collapsed="false">
      <c r="A7" s="5" t="s">
        <v>34</v>
      </c>
      <c r="B7" s="15" t="n">
        <v>0</v>
      </c>
      <c r="C7" s="15" t="n">
        <v>0</v>
      </c>
      <c r="D7" s="16" t="n">
        <f aca="false">B7-C7</f>
        <v>0</v>
      </c>
      <c r="F7" s="5" t="s">
        <v>35</v>
      </c>
      <c r="G7" s="15" t="n">
        <v>80000</v>
      </c>
    </row>
    <row r="8" customFormat="false" ht="15" hidden="false" customHeight="false" outlineLevel="0" collapsed="false">
      <c r="A8" s="5" t="s">
        <v>36</v>
      </c>
      <c r="B8" s="15" t="n">
        <v>150000</v>
      </c>
      <c r="C8" s="15" t="n">
        <v>30000</v>
      </c>
      <c r="D8" s="16" t="n">
        <f aca="false">B8-C8</f>
        <v>120000</v>
      </c>
      <c r="F8" s="5" t="s">
        <v>37</v>
      </c>
      <c r="G8" s="15" t="n">
        <v>25000</v>
      </c>
    </row>
    <row r="9" customFormat="false" ht="15" hidden="false" customHeight="false" outlineLevel="0" collapsed="false">
      <c r="A9" s="5" t="s">
        <v>38</v>
      </c>
      <c r="B9" s="15" t="n">
        <v>0</v>
      </c>
      <c r="C9" s="15" t="n">
        <v>0</v>
      </c>
      <c r="D9" s="16" t="n">
        <f aca="false">B9-C9</f>
        <v>0</v>
      </c>
      <c r="F9" s="5" t="s">
        <v>39</v>
      </c>
      <c r="G9" s="15" t="n">
        <v>0</v>
      </c>
    </row>
    <row r="10" customFormat="false" ht="15" hidden="false" customHeight="false" outlineLevel="0" collapsed="false">
      <c r="A10" s="17" t="s">
        <v>40</v>
      </c>
      <c r="B10" s="18" t="n">
        <f aca="false">SUM(B7:B9)</f>
        <v>150000</v>
      </c>
      <c r="C10" s="18" t="n">
        <f aca="false">SUM(C7:C9)</f>
        <v>30000</v>
      </c>
      <c r="D10" s="18" t="n">
        <f aca="false">B10-C10</f>
        <v>120000</v>
      </c>
      <c r="F10" s="5" t="s">
        <v>41</v>
      </c>
      <c r="G10" s="15" t="n">
        <v>15000</v>
      </c>
    </row>
    <row r="11" customFormat="false" ht="15" hidden="false" customHeight="false" outlineLevel="0" collapsed="false">
      <c r="A11" s="13" t="s">
        <v>42</v>
      </c>
      <c r="B11" s="14"/>
      <c r="C11" s="14"/>
      <c r="D11" s="14"/>
      <c r="F11" s="5" t="s">
        <v>43</v>
      </c>
      <c r="G11" s="15" t="n">
        <v>0</v>
      </c>
    </row>
    <row r="12" customFormat="false" ht="15" hidden="false" customHeight="false" outlineLevel="0" collapsed="false">
      <c r="A12" s="5" t="s">
        <v>44</v>
      </c>
      <c r="B12" s="15" t="n">
        <v>45000</v>
      </c>
      <c r="C12" s="15" t="n">
        <v>0</v>
      </c>
      <c r="D12" s="16" t="n">
        <f aca="false">B12-C12</f>
        <v>45000</v>
      </c>
      <c r="F12" s="17" t="s">
        <v>45</v>
      </c>
      <c r="G12" s="18" t="n">
        <f aca="false">SUM(G7:G11)</f>
        <v>120000</v>
      </c>
    </row>
    <row r="13" customFormat="false" ht="15" hidden="false" customHeight="false" outlineLevel="0" collapsed="false">
      <c r="A13" s="5" t="s">
        <v>46</v>
      </c>
      <c r="B13" s="15" t="n">
        <v>35000</v>
      </c>
      <c r="C13" s="15" t="n">
        <v>0</v>
      </c>
      <c r="D13" s="16" t="n">
        <f aca="false">B13-C13</f>
        <v>35000</v>
      </c>
      <c r="F13" s="5" t="s">
        <v>47</v>
      </c>
      <c r="G13" s="15" t="n">
        <v>0</v>
      </c>
    </row>
    <row r="14" customFormat="false" ht="15" hidden="false" customHeight="false" outlineLevel="0" collapsed="false">
      <c r="A14" s="5" t="s">
        <v>48</v>
      </c>
      <c r="B14" s="15" t="n">
        <v>0</v>
      </c>
      <c r="C14" s="15" t="n">
        <v>0</v>
      </c>
      <c r="D14" s="16" t="n">
        <f aca="false">B14-C14</f>
        <v>0</v>
      </c>
      <c r="F14" s="13" t="s">
        <v>49</v>
      </c>
      <c r="G14" s="14"/>
    </row>
    <row r="15" customFormat="false" ht="15" hidden="false" customHeight="false" outlineLevel="0" collapsed="false">
      <c r="A15" s="5" t="s">
        <v>50</v>
      </c>
      <c r="B15" s="15" t="n">
        <v>0</v>
      </c>
      <c r="C15" s="15" t="n">
        <v>0</v>
      </c>
      <c r="D15" s="16" t="n">
        <f aca="false">B15-C15</f>
        <v>0</v>
      </c>
      <c r="F15" s="5" t="s">
        <v>51</v>
      </c>
      <c r="G15" s="15" t="n">
        <v>45000</v>
      </c>
    </row>
    <row r="16" customFormat="false" ht="15" hidden="false" customHeight="false" outlineLevel="0" collapsed="false">
      <c r="A16" s="5" t="s">
        <v>52</v>
      </c>
      <c r="B16" s="15" t="n">
        <v>20000</v>
      </c>
      <c r="C16" s="15" t="n">
        <v>0</v>
      </c>
      <c r="D16" s="16" t="n">
        <f aca="false">B16-C16</f>
        <v>20000</v>
      </c>
      <c r="F16" s="5" t="s">
        <v>53</v>
      </c>
      <c r="G16" s="15" t="n">
        <v>5000</v>
      </c>
    </row>
    <row r="17" customFormat="false" ht="15" hidden="false" customHeight="false" outlineLevel="0" collapsed="false">
      <c r="A17" s="5" t="s">
        <v>54</v>
      </c>
      <c r="B17" s="15" t="n">
        <v>0</v>
      </c>
      <c r="C17" s="15" t="n">
        <v>0</v>
      </c>
      <c r="D17" s="16" t="n">
        <f aca="false">B17-C17</f>
        <v>0</v>
      </c>
      <c r="F17" s="5" t="s">
        <v>55</v>
      </c>
      <c r="G17" s="15" t="n">
        <v>40000</v>
      </c>
    </row>
    <row r="18" customFormat="false" ht="15" hidden="false" customHeight="false" outlineLevel="0" collapsed="false">
      <c r="A18" s="17" t="s">
        <v>56</v>
      </c>
      <c r="B18" s="18" t="n">
        <f aca="false">SUM(B12:B17)</f>
        <v>100000</v>
      </c>
      <c r="C18" s="18" t="n">
        <f aca="false">SUM(C12:C17)</f>
        <v>0</v>
      </c>
      <c r="D18" s="18" t="n">
        <f aca="false">B18-C18</f>
        <v>100000</v>
      </c>
      <c r="F18" s="5" t="s">
        <v>57</v>
      </c>
      <c r="G18" s="15" t="n">
        <v>15000</v>
      </c>
    </row>
    <row r="19" customFormat="false" ht="15" hidden="false" customHeight="false" outlineLevel="0" collapsed="false">
      <c r="A19" s="17" t="s">
        <v>58</v>
      </c>
      <c r="B19" s="18" t="n">
        <f aca="false">B10+B18</f>
        <v>250000</v>
      </c>
      <c r="C19" s="18" t="n">
        <f aca="false">C10+C18</f>
        <v>30000</v>
      </c>
      <c r="D19" s="18" t="n">
        <f aca="false">B19-C19</f>
        <v>220000</v>
      </c>
      <c r="F19" s="5" t="s">
        <v>59</v>
      </c>
      <c r="G19" s="15" t="n">
        <v>0</v>
      </c>
    </row>
    <row r="20" customFormat="false" ht="15" hidden="false" customHeight="false" outlineLevel="0" collapsed="false">
      <c r="F20" s="17" t="s">
        <v>60</v>
      </c>
      <c r="G20" s="18" t="n">
        <f aca="false">G15+G17+G18+G19</f>
        <v>100000</v>
      </c>
    </row>
    <row r="21" customFormat="false" ht="15" hidden="false" customHeight="false" outlineLevel="0" collapsed="false">
      <c r="F21" s="17" t="s">
        <v>61</v>
      </c>
      <c r="G21" s="18" t="n">
        <f aca="false">G12+G13+G20</f>
        <v>220000</v>
      </c>
    </row>
    <row r="22" customFormat="false" ht="15" hidden="false" customHeight="false" outlineLevel="0" collapsed="false">
      <c r="F22" s="5" t="s">
        <v>62</v>
      </c>
      <c r="G22" s="19" t="str">
        <f aca="false">IF(ROUND(G21-D19,2)=0,"OK","Écart à vérifier")</f>
        <v>OK</v>
      </c>
    </row>
    <row r="24" customFormat="false" ht="21.75" hidden="false" customHeight="true" outlineLevel="0" collapsed="false">
      <c r="A24" s="12" t="s">
        <v>63</v>
      </c>
      <c r="B24" s="12" t="s">
        <v>31</v>
      </c>
      <c r="C24" s="12"/>
      <c r="D24" s="12"/>
    </row>
    <row r="25" customFormat="false" ht="15" hidden="false" customHeight="false" outlineLevel="0" collapsed="false">
      <c r="A25" s="5" t="s">
        <v>64</v>
      </c>
      <c r="B25" s="15" t="n">
        <v>600000</v>
      </c>
      <c r="C25" s="14"/>
      <c r="D25" s="14"/>
    </row>
    <row r="26" customFormat="false" ht="15" hidden="false" customHeight="false" outlineLevel="0" collapsed="false">
      <c r="A26" s="5" t="s">
        <v>65</v>
      </c>
      <c r="B26" s="15" t="n">
        <v>380000</v>
      </c>
      <c r="C26" s="14"/>
      <c r="D26" s="14"/>
    </row>
    <row r="27" customFormat="false" ht="15" hidden="false" customHeight="false" outlineLevel="0" collapsed="false">
      <c r="A27" s="5" t="s">
        <v>66</v>
      </c>
      <c r="B27" s="20" t="n">
        <v>0.2</v>
      </c>
      <c r="C27" s="14"/>
      <c r="D27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5"/>
    <col collapsed="false" customWidth="true" hidden="false" outlineLevel="0" max="3" min="3" style="0" width="3"/>
    <col collapsed="false" customWidth="true" hidden="false" outlineLevel="0" max="4" min="4" style="0" width="46"/>
    <col collapsed="false" customWidth="true" hidden="false" outlineLevel="0" max="5" min="5" style="0" width="15"/>
  </cols>
  <sheetData>
    <row r="1" customFormat="false" ht="17.35" hidden="false" customHeight="false" outlineLevel="0" collapsed="false">
      <c r="A1" s="1" t="s">
        <v>67</v>
      </c>
    </row>
    <row r="2" customFormat="false" ht="15" hidden="false" customHeight="false" outlineLevel="0" collapsed="false">
      <c r="A2" s="2" t="s">
        <v>68</v>
      </c>
    </row>
    <row r="4" customFormat="false" ht="21.75" hidden="false" customHeight="true" outlineLevel="0" collapsed="false">
      <c r="A4" s="12" t="s">
        <v>69</v>
      </c>
      <c r="B4" s="12" t="s">
        <v>31</v>
      </c>
      <c r="D4" s="12" t="s">
        <v>70</v>
      </c>
      <c r="E4" s="12" t="s">
        <v>31</v>
      </c>
    </row>
    <row r="5" customFormat="false" ht="18" hidden="false" customHeight="true" outlineLevel="0" collapsed="false">
      <c r="A5" s="13" t="s">
        <v>71</v>
      </c>
      <c r="B5" s="14"/>
      <c r="D5" s="13" t="s">
        <v>72</v>
      </c>
      <c r="E5" s="14"/>
    </row>
    <row r="6" customFormat="false" ht="18" hidden="false" customHeight="true" outlineLevel="0" collapsed="false">
      <c r="A6" s="5" t="s">
        <v>73</v>
      </c>
      <c r="B6" s="16" t="n">
        <f aca="false">'Bilan comptable'!B10</f>
        <v>150000</v>
      </c>
      <c r="D6" s="5" t="s">
        <v>33</v>
      </c>
      <c r="E6" s="16" t="n">
        <f aca="false">'Bilan comptable'!G12</f>
        <v>120000</v>
      </c>
    </row>
    <row r="7" customFormat="false" ht="18" hidden="false" customHeight="true" outlineLevel="0" collapsed="false">
      <c r="A7" s="17" t="s">
        <v>74</v>
      </c>
      <c r="B7" s="18" t="n">
        <f aca="false">B6</f>
        <v>150000</v>
      </c>
      <c r="D7" s="5" t="s">
        <v>75</v>
      </c>
      <c r="E7" s="16" t="n">
        <f aca="false">'Bilan comptable'!G13</f>
        <v>0</v>
      </c>
    </row>
    <row r="8" customFormat="false" ht="18" hidden="false" customHeight="true" outlineLevel="0" collapsed="false">
      <c r="A8" s="13" t="s">
        <v>76</v>
      </c>
      <c r="B8" s="14"/>
      <c r="D8" s="5" t="s">
        <v>77</v>
      </c>
      <c r="E8" s="16" t="n">
        <f aca="false">'Bilan comptable'!C19</f>
        <v>30000</v>
      </c>
    </row>
    <row r="9" customFormat="false" ht="18" hidden="false" customHeight="true" outlineLevel="0" collapsed="false">
      <c r="A9" s="5" t="s">
        <v>78</v>
      </c>
      <c r="B9" s="16" t="n">
        <f aca="false">'Bilan comptable'!B12</f>
        <v>45000</v>
      </c>
      <c r="D9" s="5" t="s">
        <v>79</v>
      </c>
      <c r="E9" s="16" t="n">
        <f aca="false">'Bilan comptable'!G15-'Bilan comptable'!G16</f>
        <v>40000</v>
      </c>
    </row>
    <row r="10" customFormat="false" ht="18" hidden="false" customHeight="true" outlineLevel="0" collapsed="false">
      <c r="A10" s="5" t="s">
        <v>80</v>
      </c>
      <c r="B10" s="16" t="n">
        <f aca="false">'Bilan comptable'!B13</f>
        <v>35000</v>
      </c>
      <c r="D10" s="17" t="s">
        <v>81</v>
      </c>
      <c r="E10" s="18" t="n">
        <f aca="false">SUM(E6:E9)</f>
        <v>190000</v>
      </c>
    </row>
    <row r="11" customFormat="false" ht="18" hidden="false" customHeight="true" outlineLevel="0" collapsed="false">
      <c r="A11" s="5" t="s">
        <v>82</v>
      </c>
      <c r="B11" s="16" t="n">
        <f aca="false">'Bilan comptable'!B14+'Bilan comptable'!B17</f>
        <v>0</v>
      </c>
      <c r="D11" s="13" t="s">
        <v>83</v>
      </c>
      <c r="E11" s="14"/>
    </row>
    <row r="12" customFormat="false" ht="18" hidden="false" customHeight="true" outlineLevel="0" collapsed="false">
      <c r="A12" s="5" t="s">
        <v>50</v>
      </c>
      <c r="B12" s="16" t="n">
        <f aca="false">'Bilan comptable'!B15</f>
        <v>0</v>
      </c>
      <c r="D12" s="5" t="s">
        <v>84</v>
      </c>
      <c r="E12" s="16" t="n">
        <f aca="false">'Bilan comptable'!G17</f>
        <v>40000</v>
      </c>
    </row>
    <row r="13" customFormat="false" ht="18" hidden="false" customHeight="true" outlineLevel="0" collapsed="false">
      <c r="A13" s="17" t="s">
        <v>85</v>
      </c>
      <c r="B13" s="18" t="n">
        <f aca="false">SUM(B9:B12)</f>
        <v>80000</v>
      </c>
      <c r="D13" s="5" t="s">
        <v>57</v>
      </c>
      <c r="E13" s="16" t="n">
        <f aca="false">'Bilan comptable'!G18</f>
        <v>15000</v>
      </c>
    </row>
    <row r="14" customFormat="false" ht="18" hidden="false" customHeight="true" outlineLevel="0" collapsed="false">
      <c r="A14" s="13" t="s">
        <v>86</v>
      </c>
      <c r="B14" s="14"/>
      <c r="D14" s="5" t="s">
        <v>59</v>
      </c>
      <c r="E14" s="16" t="n">
        <f aca="false">'Bilan comptable'!G19</f>
        <v>0</v>
      </c>
    </row>
    <row r="15" customFormat="false" ht="18" hidden="false" customHeight="true" outlineLevel="0" collapsed="false">
      <c r="A15" s="5" t="s">
        <v>87</v>
      </c>
      <c r="B15" s="16" t="n">
        <f aca="false">'Bilan comptable'!B16</f>
        <v>20000</v>
      </c>
      <c r="D15" s="17" t="s">
        <v>88</v>
      </c>
      <c r="E15" s="18" t="n">
        <f aca="false">SUM(E12:E14)</f>
        <v>55000</v>
      </c>
    </row>
    <row r="16" customFormat="false" ht="18" hidden="false" customHeight="true" outlineLevel="0" collapsed="false">
      <c r="A16" s="17" t="s">
        <v>89</v>
      </c>
      <c r="B16" s="18" t="n">
        <f aca="false">B7+B13+B15</f>
        <v>250000</v>
      </c>
      <c r="D16" s="13" t="s">
        <v>90</v>
      </c>
      <c r="E16" s="14"/>
    </row>
    <row r="17" customFormat="false" ht="18" hidden="false" customHeight="true" outlineLevel="0" collapsed="false">
      <c r="A17" s="5" t="s">
        <v>91</v>
      </c>
      <c r="B17" s="19" t="str">
        <f aca="false">IF(AND(ROUND(B16-E18,2)=0,ROUND(B16-'Bilan comptable'!B19,2)=0),"OK","Écart à vérifier")</f>
        <v>OK</v>
      </c>
      <c r="D17" s="5" t="s">
        <v>92</v>
      </c>
      <c r="E17" s="16" t="n">
        <f aca="false">'Bilan comptable'!G16</f>
        <v>5000</v>
      </c>
    </row>
    <row r="18" customFormat="false" ht="18" hidden="false" customHeight="true" outlineLevel="0" collapsed="false">
      <c r="D18" s="17" t="s">
        <v>93</v>
      </c>
      <c r="E18" s="18" t="n">
        <f aca="false">E10+E15+E17</f>
        <v>250000</v>
      </c>
    </row>
    <row r="20" customFormat="false" ht="21.75" hidden="false" customHeight="true" outlineLevel="0" collapsed="false">
      <c r="A20" s="12" t="s">
        <v>94</v>
      </c>
      <c r="B20" s="12" t="s">
        <v>31</v>
      </c>
    </row>
    <row r="21" customFormat="false" ht="23.85" hidden="false" customHeight="false" outlineLevel="0" collapsed="false">
      <c r="A21" s="5" t="s">
        <v>95</v>
      </c>
      <c r="B21" s="16" t="n">
        <f aca="false">E10-B7</f>
        <v>40000</v>
      </c>
    </row>
    <row r="22" customFormat="false" ht="23.85" hidden="false" customHeight="false" outlineLevel="0" collapsed="false">
      <c r="A22" s="5" t="s">
        <v>96</v>
      </c>
      <c r="B22" s="16" t="n">
        <f aca="false">B13-E15</f>
        <v>25000</v>
      </c>
    </row>
    <row r="23" customFormat="false" ht="15" hidden="false" customHeight="false" outlineLevel="0" collapsed="false">
      <c r="A23" s="17" t="s">
        <v>97</v>
      </c>
      <c r="B23" s="18" t="n">
        <f aca="false">B21-B22</f>
        <v>15000</v>
      </c>
    </row>
    <row r="24" customFormat="false" ht="15" hidden="false" customHeight="false" outlineLevel="0" collapsed="false">
      <c r="A24" s="5" t="s">
        <v>98</v>
      </c>
      <c r="B24" s="16" t="n">
        <f aca="false">B15-E17</f>
        <v>15000</v>
      </c>
    </row>
    <row r="25" customFormat="false" ht="15" hidden="false" customHeight="false" outlineLevel="0" collapsed="false">
      <c r="A25" s="5" t="s">
        <v>99</v>
      </c>
      <c r="B25" s="21" t="str">
        <f aca="false">IF(B23&gt;=0,"Trésorerie positive : le FRNG couvre le BFR.","Trésorerie négative : le BFR dépasse le FRNG, l’entreprise dépend de ses découverts.")</f>
        <v>Trésorerie positive : le FRNG couvre le BFR.</v>
      </c>
    </row>
    <row r="27" customFormat="false" ht="21.75" hidden="false" customHeight="true" outlineLevel="0" collapsed="false">
      <c r="A27" s="12" t="s">
        <v>100</v>
      </c>
      <c r="B27" s="12" t="s">
        <v>101</v>
      </c>
    </row>
    <row r="28" customFormat="false" ht="23.85" hidden="false" customHeight="false" outlineLevel="0" collapsed="false">
      <c r="A28" s="5" t="s">
        <v>102</v>
      </c>
      <c r="B28" s="22" t="n">
        <f aca="false">IF(B7=0,"",E10/B7)</f>
        <v>1.26666666666667</v>
      </c>
    </row>
    <row r="29" customFormat="false" ht="23.85" hidden="false" customHeight="false" outlineLevel="0" collapsed="false">
      <c r="A29" s="5" t="s">
        <v>103</v>
      </c>
      <c r="B29" s="22" t="n">
        <f aca="false">IF(E10=0,"",E6/E10)</f>
        <v>0.631578947368421</v>
      </c>
    </row>
    <row r="30" customFormat="false" ht="23.85" hidden="false" customHeight="false" outlineLevel="0" collapsed="false">
      <c r="A30" s="5" t="s">
        <v>104</v>
      </c>
      <c r="B30" s="23" t="n">
        <f aca="false">IF(E6=0,"",'Bilan comptable'!G10/E6)</f>
        <v>0.125</v>
      </c>
    </row>
    <row r="31" customFormat="false" ht="15" hidden="false" customHeight="false" outlineLevel="0" collapsed="false">
      <c r="A31" s="5" t="s">
        <v>105</v>
      </c>
      <c r="B31" s="24" t="n">
        <f aca="false">IF('Bilan comptable'!B25=0,"",B10*360/('Bilan comptable'!B25*(1+'Bilan comptable'!B27)))</f>
        <v>17.5</v>
      </c>
    </row>
    <row r="32" customFormat="false" ht="23.85" hidden="false" customHeight="false" outlineLevel="0" collapsed="false">
      <c r="A32" s="5" t="s">
        <v>106</v>
      </c>
      <c r="B32" s="24" t="n">
        <f aca="false">IF('Bilan comptable'!B26=0,"",E12*360/('Bilan comptable'!B26*(1+'Bilan comptable'!B27)))</f>
        <v>31.5789473684211</v>
      </c>
    </row>
    <row r="33" customFormat="false" ht="15" hidden="false" customHeight="false" outlineLevel="0" collapsed="false">
      <c r="A33" s="5" t="s">
        <v>107</v>
      </c>
      <c r="B33" s="24" t="n">
        <f aca="false">IF('Bilan comptable'!B25=0,"",B22*360/'Bilan comptable'!B25)</f>
        <v>15</v>
      </c>
    </row>
    <row r="34" customFormat="false" ht="23.85" hidden="false" customHeight="false" outlineLevel="0" collapsed="false">
      <c r="A34" s="5" t="s">
        <v>108</v>
      </c>
      <c r="B34" s="22" t="n">
        <f aca="false">IF(E15=0,"",B13/E15)</f>
        <v>1.45454545454545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2026-10-16T14:13:25Z</dcterms:created>
  <dc:creator>openpyxl</dc:creator>
  <dc:description/>
  <dc:language>en-US</dc:language>
  <cp:lastModifiedBy/>
  <dcterms:modified xsi:type="dcterms:W3CDTF">2026-10-16T14:13:25Z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